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816" windowHeight="4008" activeTab="1"/>
  </bookViews>
  <sheets>
    <sheet name="SheetIndex" sheetId="32" r:id="rId1"/>
    <sheet name="Invoice" sheetId="12" r:id="rId2"/>
    <sheet name="BillsFile" sheetId="10" r:id="rId3"/>
    <sheet name="SalesFile" sheetId="13" r:id="rId4"/>
    <sheet name="PA01" sheetId="18" r:id="rId5"/>
    <sheet name="Customer" sheetId="2" r:id="rId6"/>
    <sheet name="Product" sheetId="3" r:id="rId7"/>
    <sheet name="Sales Rep" sheetId="4" r:id="rId8"/>
  </sheets>
  <definedNames>
    <definedName name="CustomerCRList">Customer!$N$2:$N$11</definedName>
    <definedName name="CustomerList">OFFSET(Customer!$A$2,0,0,COUNTA(Customer!$A:$A)-1,1)</definedName>
    <definedName name="ProductList">OFFSET(Product!$A$2,0,0,COUNTA(Product!$A:$A)-1,1)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2" l="1"/>
  <c r="B7" i="32"/>
  <c r="B6" i="32"/>
  <c r="B5" i="32"/>
  <c r="B4" i="32"/>
  <c r="B3" i="32"/>
  <c r="B2" i="32"/>
  <c r="I14" i="12" l="1"/>
  <c r="H14" i="12"/>
  <c r="G14" i="12"/>
  <c r="C14" i="12"/>
  <c r="H5" i="12" l="1"/>
  <c r="C8" i="12" l="1"/>
  <c r="I10" i="12" l="1"/>
  <c r="I9" i="12"/>
  <c r="I8" i="12"/>
  <c r="I7" i="12"/>
  <c r="C10" i="12"/>
  <c r="C9" i="12"/>
  <c r="I22" i="12"/>
  <c r="I21" i="12"/>
  <c r="I20" i="12"/>
  <c r="I19" i="12"/>
  <c r="I18" i="12"/>
  <c r="I17" i="12"/>
  <c r="I16" i="12"/>
  <c r="I15" i="12"/>
  <c r="I13" i="12"/>
  <c r="H22" i="12"/>
  <c r="H21" i="12"/>
  <c r="H20" i="12"/>
  <c r="H19" i="12"/>
  <c r="H18" i="12"/>
  <c r="H17" i="12"/>
  <c r="H16" i="12"/>
  <c r="H15" i="12"/>
  <c r="H13" i="12"/>
  <c r="G22" i="12"/>
  <c r="G21" i="12"/>
  <c r="G20" i="12"/>
  <c r="G19" i="12"/>
  <c r="G18" i="12"/>
  <c r="G17" i="12"/>
  <c r="G16" i="12"/>
  <c r="G15" i="12"/>
  <c r="G13" i="12"/>
  <c r="C22" i="12"/>
  <c r="C21" i="12"/>
  <c r="C20" i="12"/>
  <c r="C19" i="12"/>
  <c r="C18" i="12"/>
  <c r="C17" i="12"/>
  <c r="C16" i="12"/>
  <c r="C15" i="12"/>
  <c r="C13" i="12"/>
  <c r="C25" i="12" l="1"/>
  <c r="E38" i="12"/>
  <c r="A19" i="12" l="1"/>
  <c r="A35" i="12"/>
  <c r="B35" i="12" s="1"/>
  <c r="J22" i="12"/>
  <c r="A22" i="12"/>
  <c r="J21" i="12"/>
  <c r="A21" i="12"/>
  <c r="J20" i="12"/>
  <c r="A20" i="12"/>
  <c r="J19" i="12"/>
  <c r="J18" i="12"/>
  <c r="A18" i="12"/>
  <c r="J17" i="12"/>
  <c r="A17" i="12"/>
  <c r="J16" i="12"/>
  <c r="A16" i="12"/>
  <c r="J15" i="12"/>
  <c r="A15" i="12"/>
  <c r="J14" i="12"/>
  <c r="A14" i="12"/>
  <c r="A13" i="12"/>
  <c r="J13" i="12" l="1"/>
  <c r="J23" i="12" s="1"/>
  <c r="H24" i="12" l="1"/>
  <c r="I24" i="12" s="1"/>
  <c r="F28" i="12"/>
  <c r="I28" i="12" s="1"/>
  <c r="F29" i="12"/>
  <c r="H25" i="12"/>
  <c r="I25" i="12" s="1"/>
  <c r="G28" i="12" l="1"/>
  <c r="H28" i="12"/>
  <c r="I29" i="12"/>
  <c r="H29" i="12"/>
  <c r="G29" i="12"/>
  <c r="J25" i="12"/>
  <c r="J24" i="12"/>
  <c r="I26" i="12"/>
  <c r="J28" i="12" l="1"/>
  <c r="J29" i="12"/>
  <c r="J26" i="12"/>
  <c r="J30" i="12" l="1"/>
  <c r="A42" i="12"/>
  <c r="A32" i="12"/>
</calcChain>
</file>

<file path=xl/sharedStrings.xml><?xml version="1.0" encoding="utf-8"?>
<sst xmlns="http://schemas.openxmlformats.org/spreadsheetml/2006/main" count="394" uniqueCount="242">
  <si>
    <t>ABC Mobiles</t>
  </si>
  <si>
    <t>123 Main Street</t>
  </si>
  <si>
    <t>Mumbai</t>
  </si>
  <si>
    <t>Maharashtra</t>
  </si>
  <si>
    <t>abc@gmail.com</t>
  </si>
  <si>
    <t>SR1</t>
  </si>
  <si>
    <t>XYZ Electronics</t>
  </si>
  <si>
    <t>456 High Street</t>
  </si>
  <si>
    <t>Bangalore</t>
  </si>
  <si>
    <t>Karnataka</t>
  </si>
  <si>
    <t>xyz@gmail.com</t>
  </si>
  <si>
    <t>SR3</t>
  </si>
  <si>
    <t>PQR Mobiles</t>
  </si>
  <si>
    <t>789 Central Road</t>
  </si>
  <si>
    <t>Chennai</t>
  </si>
  <si>
    <t>Tamil Nadu</t>
  </si>
  <si>
    <t>pqr@gmail.com</t>
  </si>
  <si>
    <t>SR6</t>
  </si>
  <si>
    <t>DEF Electronics</t>
  </si>
  <si>
    <t>111 South Road</t>
  </si>
  <si>
    <t>Hyderabad</t>
  </si>
  <si>
    <t>Telangana</t>
  </si>
  <si>
    <t>def@gmail.com</t>
  </si>
  <si>
    <t>SR4</t>
  </si>
  <si>
    <t>GHI Mobiles</t>
  </si>
  <si>
    <t>222 East Street</t>
  </si>
  <si>
    <t>Kolkata</t>
  </si>
  <si>
    <t>West Bengal</t>
  </si>
  <si>
    <t>ghi@gmail.com</t>
  </si>
  <si>
    <t>SR2</t>
  </si>
  <si>
    <t>JKL Electronics</t>
  </si>
  <si>
    <t>333 North Road</t>
  </si>
  <si>
    <t>Pune</t>
  </si>
  <si>
    <t>jkl@gmail.com</t>
  </si>
  <si>
    <t>MNO Mobiles</t>
  </si>
  <si>
    <t>444 West Street</t>
  </si>
  <si>
    <t>Delhi</t>
  </si>
  <si>
    <t>mno@gmail.com</t>
  </si>
  <si>
    <t>SR5</t>
  </si>
  <si>
    <t>STU Electronics</t>
  </si>
  <si>
    <t>555 South Road</t>
  </si>
  <si>
    <t>stu@gmail.com</t>
  </si>
  <si>
    <t>VWX Mobiles</t>
  </si>
  <si>
    <t>666 High Street</t>
  </si>
  <si>
    <t>vwx@gmail.com</t>
  </si>
  <si>
    <t>YZB Electronics</t>
  </si>
  <si>
    <t>777 Central Road</t>
  </si>
  <si>
    <t>yzb@gmail.com</t>
  </si>
  <si>
    <t>Customer_id</t>
  </si>
  <si>
    <t>Customer_Name</t>
  </si>
  <si>
    <t>Address</t>
  </si>
  <si>
    <t>City</t>
  </si>
  <si>
    <t>PIN Code</t>
  </si>
  <si>
    <t>State</t>
  </si>
  <si>
    <t>E-mail</t>
  </si>
  <si>
    <t>Phone_No</t>
  </si>
  <si>
    <t>SR_ID</t>
  </si>
  <si>
    <t>Product_ID</t>
  </si>
  <si>
    <t>Product_Name</t>
  </si>
  <si>
    <t>Price</t>
  </si>
  <si>
    <t>Discount</t>
  </si>
  <si>
    <t>GST</t>
  </si>
  <si>
    <t>PA01</t>
  </si>
  <si>
    <t>Apple iPhone 13</t>
  </si>
  <si>
    <t>PA02</t>
  </si>
  <si>
    <t>Apple iPhone SE (2022)</t>
  </si>
  <si>
    <t>PM01</t>
  </si>
  <si>
    <t>Motorola Moto G Stylus</t>
  </si>
  <si>
    <t>PO01</t>
  </si>
  <si>
    <t>OnePlus 9 Pro</t>
  </si>
  <si>
    <t>PO02</t>
  </si>
  <si>
    <t>Oppo Reno 7 Pro</t>
  </si>
  <si>
    <t>PO03</t>
  </si>
  <si>
    <t>OnePlus Nord 2</t>
  </si>
  <si>
    <t>PR01</t>
  </si>
  <si>
    <t>Realme GT Neo 2</t>
  </si>
  <si>
    <t>PR02</t>
  </si>
  <si>
    <t>Realme X9 Pro</t>
  </si>
  <si>
    <t>PR03</t>
  </si>
  <si>
    <t>PS01</t>
  </si>
  <si>
    <t>Samsung Galaxy S21 Ultra</t>
  </si>
  <si>
    <t>PS02</t>
  </si>
  <si>
    <t>Samsung Galaxy A52</t>
  </si>
  <si>
    <t>PX01</t>
  </si>
  <si>
    <t>Xiaomi Redmi Note 11 Pro</t>
  </si>
  <si>
    <t>PX02</t>
  </si>
  <si>
    <t>Xiaomi Mi 12 Ultra</t>
  </si>
  <si>
    <t>Name</t>
  </si>
  <si>
    <t>Target</t>
  </si>
  <si>
    <t>Sales</t>
  </si>
  <si>
    <t>% Achive</t>
  </si>
  <si>
    <t>YPC %</t>
  </si>
  <si>
    <t>YPC Amt</t>
  </si>
  <si>
    <t>Sandeep Sarvahi</t>
  </si>
  <si>
    <t>Maharastra</t>
  </si>
  <si>
    <t>Dibyendu Chakraborty</t>
  </si>
  <si>
    <t>Anurag Thakur</t>
  </si>
  <si>
    <t>Rafikul Ahamed</t>
  </si>
  <si>
    <t>Telengana</t>
  </si>
  <si>
    <t>Manoj Dubay</t>
  </si>
  <si>
    <t>K.K.Krishnamurthy</t>
  </si>
  <si>
    <t>Tamilnadu</t>
  </si>
  <si>
    <t>Gautam Mobile Stores</t>
  </si>
  <si>
    <t>Invoice No.</t>
  </si>
  <si>
    <t>Invoice Date :</t>
  </si>
  <si>
    <t>Customer ID</t>
  </si>
  <si>
    <t>Customer Name:</t>
  </si>
  <si>
    <t>Customer Address:</t>
  </si>
  <si>
    <t>City &amp; PIN :</t>
  </si>
  <si>
    <t>Customer GST :</t>
  </si>
  <si>
    <t>Customer Mobile No.</t>
  </si>
  <si>
    <t>Customer E-Mail:</t>
  </si>
  <si>
    <t>Sl.No.</t>
  </si>
  <si>
    <t>Product ID</t>
  </si>
  <si>
    <t>Product Name</t>
  </si>
  <si>
    <t>Rate</t>
  </si>
  <si>
    <t>Quantity</t>
  </si>
  <si>
    <t>GST Rate</t>
  </si>
  <si>
    <t>Amount Rs.</t>
  </si>
  <si>
    <t>Discount Rate</t>
  </si>
  <si>
    <t>Gross Amount</t>
  </si>
  <si>
    <t>GST : 19SCFGBXXXX1ZX</t>
  </si>
  <si>
    <t>Esplanade, Kolkata, West Bengal</t>
  </si>
  <si>
    <t xml:space="preserve">Customer State: </t>
  </si>
  <si>
    <t>Less : Discount 5%</t>
  </si>
  <si>
    <t>Less : Discount 10%</t>
  </si>
  <si>
    <t>CGST</t>
  </si>
  <si>
    <t>SGST</t>
  </si>
  <si>
    <t>Taxable</t>
  </si>
  <si>
    <t>Net Invoice Amount</t>
  </si>
  <si>
    <t>Cashier</t>
  </si>
  <si>
    <t>Checked by</t>
  </si>
  <si>
    <t>Ranjit Mandol</t>
  </si>
  <si>
    <t>Terms and Conditions:</t>
  </si>
  <si>
    <t xml:space="preserve">1. Payment should be made on or before </t>
  </si>
  <si>
    <t>2. Goods must be Return within seven days from date of Receipt</t>
  </si>
  <si>
    <t xml:space="preserve">3. Any disputes shall be the laws of Kolkata Jurisdiction </t>
  </si>
  <si>
    <t>Our Authorised Sales Rep.:</t>
  </si>
  <si>
    <t>CN No. :</t>
  </si>
  <si>
    <t>Despached on :</t>
  </si>
  <si>
    <t>Transporter :</t>
  </si>
  <si>
    <t>Freight to Pay Rs. :</t>
  </si>
  <si>
    <t>Contact us: Mobile No. 97483XXXXX,</t>
  </si>
  <si>
    <t>Visit us : https://gincom1.wixsite.com/index     Email: gincom1@yahoo.com</t>
  </si>
  <si>
    <t>Invoice_Date</t>
  </si>
  <si>
    <t>Disc_Rate</t>
  </si>
  <si>
    <t>GST_Rate</t>
  </si>
  <si>
    <t>Customer_ID</t>
  </si>
  <si>
    <t>Invoice_Type</t>
  </si>
  <si>
    <t>Taxable_Amt</t>
  </si>
  <si>
    <t>Disc_Amt</t>
  </si>
  <si>
    <t>GST_Amt</t>
  </si>
  <si>
    <t>CGST_Amt</t>
  </si>
  <si>
    <t>SGST_Amt</t>
  </si>
  <si>
    <t>IGST_Amt</t>
  </si>
  <si>
    <t>Invoice_Amt</t>
  </si>
  <si>
    <t>CN_No</t>
  </si>
  <si>
    <t>Transporter_Name</t>
  </si>
  <si>
    <t>Product_Rate</t>
  </si>
  <si>
    <t>Product_Value</t>
  </si>
  <si>
    <t>CN_Date</t>
  </si>
  <si>
    <t>Case</t>
  </si>
  <si>
    <t>State Name</t>
  </si>
  <si>
    <t>Freight_To_pay</t>
  </si>
  <si>
    <t>Month</t>
  </si>
  <si>
    <t>Quarter</t>
  </si>
  <si>
    <t>Fortnight</t>
  </si>
  <si>
    <t>Year</t>
  </si>
  <si>
    <t>SalesRep_Name</t>
  </si>
  <si>
    <t>GST_No</t>
  </si>
  <si>
    <t>Invoice_No</t>
  </si>
  <si>
    <t>FAYear</t>
  </si>
  <si>
    <t>Total Discount</t>
  </si>
  <si>
    <t>Total Quantity</t>
  </si>
  <si>
    <t>IGST</t>
  </si>
  <si>
    <t>Gautam Banerjee</t>
  </si>
  <si>
    <t>36HYDER1234H1ZB</t>
  </si>
  <si>
    <t>27MUMBA1234X1ZC</t>
  </si>
  <si>
    <t>19WESTB1234K1ZS</t>
  </si>
  <si>
    <t>27PUNEE1234Y1TA</t>
  </si>
  <si>
    <t>07DELHI1234D1DA</t>
  </si>
  <si>
    <t>33CHENA1234C1ZC</t>
  </si>
  <si>
    <t>27BOMBA1234P3BA</t>
  </si>
  <si>
    <t>29BLURU1234L1ZA</t>
  </si>
  <si>
    <t>29BANGA1234H1ZD</t>
  </si>
  <si>
    <t>33MADRA1234G1ZM</t>
  </si>
  <si>
    <t>Stock_IN</t>
  </si>
  <si>
    <t>Stock-OUT</t>
  </si>
  <si>
    <t>Stock_In_Hand</t>
  </si>
  <si>
    <t>Pieces</t>
  </si>
  <si>
    <t>Sheet Name</t>
  </si>
  <si>
    <t>Click to Open</t>
  </si>
  <si>
    <t>Invoice</t>
  </si>
  <si>
    <t>BillsFile</t>
  </si>
  <si>
    <t>SalesFile</t>
  </si>
  <si>
    <t>Customer</t>
  </si>
  <si>
    <t>Product</t>
  </si>
  <si>
    <t>Sales Rep</t>
  </si>
  <si>
    <t>1A01</t>
  </si>
  <si>
    <t>1D01</t>
  </si>
  <si>
    <t>1G01</t>
  </si>
  <si>
    <t>1J01</t>
  </si>
  <si>
    <t>1M01</t>
  </si>
  <si>
    <t>1P01</t>
  </si>
  <si>
    <t>1S01</t>
  </si>
  <si>
    <t>1V01</t>
  </si>
  <si>
    <t>1X01</t>
  </si>
  <si>
    <t>1Y01</t>
  </si>
  <si>
    <t>2G01</t>
  </si>
  <si>
    <t>2S01</t>
  </si>
  <si>
    <t>2B01</t>
  </si>
  <si>
    <t>BCD Enterprises</t>
  </si>
  <si>
    <t>2C01</t>
  </si>
  <si>
    <t>CBS Electronics</t>
  </si>
  <si>
    <t>G.S. Mobiles</t>
  </si>
  <si>
    <t>2H01</t>
  </si>
  <si>
    <t>H.L Electronics</t>
  </si>
  <si>
    <t>2K01</t>
  </si>
  <si>
    <t>Kapoor Mobiles</t>
  </si>
  <si>
    <t>2N01</t>
  </si>
  <si>
    <t>NAG Mobiles</t>
  </si>
  <si>
    <t>S.K. Electronics</t>
  </si>
  <si>
    <t>2T01</t>
  </si>
  <si>
    <t>Tarun Mobiles</t>
  </si>
  <si>
    <t>2L01</t>
  </si>
  <si>
    <t>L.G. Electronics</t>
  </si>
  <si>
    <t>2Z01</t>
  </si>
  <si>
    <t>Zahir Electronics</t>
  </si>
  <si>
    <t>Main City Street</t>
  </si>
  <si>
    <t>Station Road</t>
  </si>
  <si>
    <t>East Coast Street</t>
  </si>
  <si>
    <t>N.S.Chandra Road</t>
  </si>
  <si>
    <t>Central Market Road</t>
  </si>
  <si>
    <t>South Chandni Road</t>
  </si>
  <si>
    <t>235  High Street</t>
  </si>
  <si>
    <t>1/B K.N.C. Road</t>
  </si>
  <si>
    <t>Cust_Type</t>
  </si>
  <si>
    <t>SD</t>
  </si>
  <si>
    <t>SC</t>
  </si>
  <si>
    <t xml:space="preserve">SALES INVOICE  </t>
  </si>
  <si>
    <t>P.P.Transport</t>
  </si>
  <si>
    <t>2025-26/0001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</si>
</sst>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₹&quot;#,##0_);\(&quot;₹&quot;#,##0\)"/>
    <numFmt numFmtId="165" formatCode="#\ &quot;Pcs&quot;"/>
    <numFmt numFmtId="166" formatCode="0;\-0;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Black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b/>
      <sz val="14"/>
      <color theme="0"/>
      <name val="Arial Black"/>
      <family val="2"/>
    </font>
    <font>
      <sz val="14"/>
      <name val="Arial Black"/>
      <family val="2"/>
    </font>
    <font>
      <b/>
      <sz val="16"/>
      <name val="Arial Black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14"/>
      <color rgb="FF002060"/>
      <name val="Arial Black"/>
      <family val="2"/>
    </font>
    <font>
      <b/>
      <i/>
      <sz val="8"/>
      <color theme="1"/>
      <name val="Arial"/>
      <family val="2"/>
    </font>
    <font>
      <sz val="12"/>
      <name val="Arial Black"/>
      <family val="2"/>
    </font>
    <font>
      <sz val="14"/>
      <color rgb="FF000000"/>
      <name val="Arial Black"/>
      <family val="2"/>
    </font>
    <font>
      <b/>
      <sz val="11"/>
      <name val="Arial Narrow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rgb="FFFFFFFF"/>
      <name val="Arial Black"/>
      <family val="2"/>
    </font>
    <font>
      <u/>
      <sz val="14"/>
      <color rgb="FFFFFFFF"/>
      <name val="Arial Black"/>
      <family val="2"/>
    </font>
    <font>
      <b/>
      <sz val="14"/>
      <color rgb="FFFF0000"/>
      <name val="Arial Black"/>
      <family val="2"/>
    </font>
    <font>
      <sz val="20"/>
      <color rgb="FF000000"/>
      <name val="Arial Rounded MT Bold"/>
      <family val="2"/>
    </font>
    <font>
      <sz val="11"/>
      <color theme="1"/>
      <name val="Arial Black"/>
      <family val="2"/>
    </font>
    <font>
      <b/>
      <sz val="20"/>
      <color rgb="FF002060"/>
      <name val="Algerian"/>
      <family val="5"/>
    </font>
    <font>
      <sz val="8"/>
      <color rgb="FFFFFFFF"/>
      <name val="Courier New"/>
      <family val="3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theme="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1">
    <xf numFmtId="0" fontId="0" fillId="0" borderId="0" xfId="0"/>
    <xf numFmtId="9" fontId="4" fillId="0" borderId="0" xfId="1" applyFont="1"/>
    <xf numFmtId="0" fontId="2" fillId="0" borderId="0" xfId="0" applyFont="1"/>
    <xf numFmtId="0" fontId="8" fillId="3" borderId="0" xfId="0" applyFont="1" applyFill="1"/>
    <xf numFmtId="0" fontId="7" fillId="0" borderId="0" xfId="0" applyFont="1" applyFill="1"/>
    <xf numFmtId="0" fontId="7" fillId="0" borderId="0" xfId="0" applyFont="1"/>
    <xf numFmtId="0" fontId="4" fillId="0" borderId="0" xfId="0" applyFont="1"/>
    <xf numFmtId="0" fontId="7" fillId="4" borderId="0" xfId="0" applyFont="1" applyFill="1"/>
    <xf numFmtId="2" fontId="4" fillId="0" borderId="0" xfId="0" applyNumberFormat="1" applyFont="1"/>
    <xf numFmtId="2" fontId="3" fillId="0" borderId="0" xfId="0" applyNumberFormat="1" applyFont="1"/>
    <xf numFmtId="9" fontId="3" fillId="0" borderId="0" xfId="1" applyFont="1" applyAlignment="1">
      <alignment horizontal="center" vertical="center"/>
    </xf>
    <xf numFmtId="1" fontId="5" fillId="0" borderId="0" xfId="0" applyNumberFormat="1" applyFont="1"/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8" xfId="0" applyFont="1" applyBorder="1"/>
    <xf numFmtId="0" fontId="10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5" xfId="0" applyFont="1" applyBorder="1"/>
    <xf numFmtId="0" fontId="11" fillId="0" borderId="2" xfId="0" applyFont="1" applyBorder="1"/>
    <xf numFmtId="0" fontId="13" fillId="0" borderId="0" xfId="0" applyFont="1" applyBorder="1"/>
    <xf numFmtId="14" fontId="13" fillId="0" borderId="0" xfId="0" applyNumberFormat="1" applyFont="1" applyBorder="1"/>
    <xf numFmtId="0" fontId="10" fillId="6" borderId="0" xfId="0" applyFont="1" applyFill="1" applyBorder="1"/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5" xfId="0" applyNumberFormat="1" applyFont="1" applyBorder="1"/>
    <xf numFmtId="0" fontId="14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5" xfId="0" applyFont="1" applyBorder="1"/>
    <xf numFmtId="2" fontId="7" fillId="0" borderId="0" xfId="0" applyNumberFormat="1" applyFont="1"/>
    <xf numFmtId="0" fontId="10" fillId="7" borderId="0" xfId="0" applyFont="1" applyFill="1" applyBorder="1" applyAlignment="1"/>
    <xf numFmtId="0" fontId="10" fillId="7" borderId="0" xfId="0" applyFont="1" applyFill="1" applyBorder="1"/>
    <xf numFmtId="0" fontId="14" fillId="7" borderId="4" xfId="0" applyFont="1" applyFill="1" applyBorder="1" applyAlignment="1"/>
    <xf numFmtId="0" fontId="11" fillId="0" borderId="0" xfId="0" applyFont="1" applyBorder="1" applyAlignment="1"/>
    <xf numFmtId="0" fontId="9" fillId="0" borderId="7" xfId="0" applyFont="1" applyBorder="1"/>
    <xf numFmtId="0" fontId="9" fillId="0" borderId="0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15" fillId="0" borderId="0" xfId="0" applyFont="1" applyFill="1" applyBorder="1"/>
    <xf numFmtId="14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/>
    </xf>
    <xf numFmtId="14" fontId="11" fillId="0" borderId="0" xfId="0" applyNumberFormat="1" applyFont="1" applyFill="1" applyBorder="1" applyAlignment="1">
      <alignment horizontal="right"/>
    </xf>
    <xf numFmtId="22" fontId="11" fillId="0" borderId="0" xfId="0" applyNumberFormat="1" applyFont="1" applyFill="1" applyBorder="1" applyAlignment="1">
      <alignment horizontal="right"/>
    </xf>
    <xf numFmtId="0" fontId="0" fillId="0" borderId="4" xfId="0" applyBorder="1"/>
    <xf numFmtId="0" fontId="11" fillId="0" borderId="4" xfId="0" applyFont="1" applyBorder="1" applyAlignment="1">
      <alignment horizontal="left" vertical="center"/>
    </xf>
    <xf numFmtId="14" fontId="11" fillId="0" borderId="0" xfId="0" applyNumberFormat="1" applyFont="1" applyBorder="1"/>
    <xf numFmtId="0" fontId="11" fillId="0" borderId="5" xfId="0" applyFont="1" applyBorder="1"/>
    <xf numFmtId="0" fontId="11" fillId="8" borderId="3" xfId="0" applyFont="1" applyFill="1" applyBorder="1"/>
    <xf numFmtId="0" fontId="11" fillId="8" borderId="5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8" borderId="0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5" xfId="0" applyFont="1" applyBorder="1"/>
    <xf numFmtId="0" fontId="18" fillId="0" borderId="4" xfId="0" applyFont="1" applyBorder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/>
    <xf numFmtId="0" fontId="18" fillId="0" borderId="6" xfId="0" applyFont="1" applyBorder="1"/>
    <xf numFmtId="0" fontId="18" fillId="0" borderId="7" xfId="0" applyFont="1" applyBorder="1"/>
    <xf numFmtId="0" fontId="18" fillId="0" borderId="5" xfId="0" applyNumberFormat="1" applyFont="1" applyBorder="1"/>
    <xf numFmtId="0" fontId="19" fillId="0" borderId="0" xfId="0" applyFont="1" applyBorder="1"/>
    <xf numFmtId="0" fontId="19" fillId="0" borderId="13" xfId="0" applyNumberFormat="1" applyFont="1" applyBorder="1"/>
    <xf numFmtId="0" fontId="18" fillId="0" borderId="10" xfId="0" applyNumberFormat="1" applyFont="1" applyBorder="1"/>
    <xf numFmtId="166" fontId="18" fillId="0" borderId="11" xfId="0" applyNumberFormat="1" applyFont="1" applyBorder="1"/>
    <xf numFmtId="0" fontId="19" fillId="6" borderId="0" xfId="0" applyFont="1" applyFill="1" applyBorder="1" applyAlignment="1">
      <alignment vertical="center"/>
    </xf>
    <xf numFmtId="1" fontId="19" fillId="6" borderId="0" xfId="0" applyNumberFormat="1" applyFont="1" applyFill="1" applyBorder="1" applyAlignment="1">
      <alignment vertical="center"/>
    </xf>
    <xf numFmtId="0" fontId="19" fillId="6" borderId="0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left" vertical="center"/>
    </xf>
    <xf numFmtId="0" fontId="20" fillId="7" borderId="0" xfId="0" applyFont="1" applyFill="1" applyBorder="1"/>
    <xf numFmtId="0" fontId="11" fillId="5" borderId="12" xfId="0" applyFont="1" applyFill="1" applyBorder="1" applyAlignment="1">
      <alignment horizontal="center" vertical="center" wrapText="1"/>
    </xf>
    <xf numFmtId="0" fontId="18" fillId="0" borderId="1" xfId="0" applyFont="1" applyBorder="1" applyAlignment="1"/>
    <xf numFmtId="0" fontId="18" fillId="0" borderId="2" xfId="0" applyFont="1" applyBorder="1" applyAlignment="1"/>
    <xf numFmtId="0" fontId="18" fillId="0" borderId="3" xfId="0" applyFont="1" applyBorder="1" applyAlignment="1"/>
    <xf numFmtId="0" fontId="18" fillId="0" borderId="4" xfId="0" applyFont="1" applyBorder="1" applyAlignment="1"/>
    <xf numFmtId="0" fontId="18" fillId="0" borderId="0" xfId="0" applyFont="1" applyBorder="1" applyAlignment="1"/>
    <xf numFmtId="0" fontId="18" fillId="0" borderId="5" xfId="0" applyFont="1" applyBorder="1" applyAlignment="1"/>
    <xf numFmtId="0" fontId="11" fillId="0" borderId="0" xfId="0" applyFont="1" applyBorder="1"/>
    <xf numFmtId="0" fontId="11" fillId="0" borderId="0" xfId="0" applyFont="1" applyFill="1" applyBorder="1"/>
    <xf numFmtId="14" fontId="21" fillId="0" borderId="0" xfId="0" applyNumberFormat="1" applyFont="1" applyBorder="1"/>
    <xf numFmtId="14" fontId="5" fillId="6" borderId="0" xfId="0" applyNumberFormat="1" applyFont="1" applyFill="1" applyBorder="1" applyAlignment="1">
      <alignment vertical="center"/>
    </xf>
    <xf numFmtId="166" fontId="19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/>
    <xf numFmtId="0" fontId="11" fillId="0" borderId="6" xfId="0" applyFont="1" applyBorder="1"/>
    <xf numFmtId="0" fontId="10" fillId="0" borderId="7" xfId="0" applyFont="1" applyBorder="1"/>
    <xf numFmtId="166" fontId="18" fillId="0" borderId="13" xfId="0" applyNumberFormat="1" applyFont="1" applyBorder="1"/>
    <xf numFmtId="166" fontId="19" fillId="0" borderId="5" xfId="0" applyNumberFormat="1" applyFont="1" applyBorder="1"/>
    <xf numFmtId="164" fontId="19" fillId="0" borderId="9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9" fontId="19" fillId="0" borderId="6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" vertical="center"/>
    </xf>
    <xf numFmtId="0" fontId="19" fillId="0" borderId="1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9" xfId="0" applyNumberFormat="1" applyFont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0" xfId="0" applyNumberFormat="1" applyFont="1" applyBorder="1" applyAlignment="1">
      <alignment horizontal="center" vertical="center"/>
    </xf>
    <xf numFmtId="0" fontId="19" fillId="0" borderId="8" xfId="0" applyNumberFormat="1" applyFont="1" applyBorder="1" applyAlignment="1">
      <alignment horizontal="center" vertical="center"/>
    </xf>
    <xf numFmtId="0" fontId="19" fillId="8" borderId="2" xfId="0" applyFont="1" applyFill="1" applyBorder="1" applyAlignment="1" applyProtection="1">
      <alignment horizontal="left" vertical="center"/>
      <protection locked="0"/>
    </xf>
    <xf numFmtId="0" fontId="18" fillId="0" borderId="10" xfId="0" applyFont="1" applyBorder="1" applyProtection="1">
      <protection locked="0"/>
    </xf>
    <xf numFmtId="0" fontId="18" fillId="0" borderId="5" xfId="0" applyFont="1" applyBorder="1" applyProtection="1">
      <protection locked="0"/>
    </xf>
    <xf numFmtId="0" fontId="18" fillId="0" borderId="8" xfId="0" applyFont="1" applyBorder="1" applyProtection="1">
      <protection locked="0"/>
    </xf>
    <xf numFmtId="165" fontId="18" fillId="0" borderId="4" xfId="0" applyNumberFormat="1" applyFont="1" applyBorder="1" applyProtection="1">
      <protection locked="0"/>
    </xf>
    <xf numFmtId="165" fontId="18" fillId="0" borderId="11" xfId="0" applyNumberFormat="1" applyFont="1" applyFill="1" applyBorder="1" applyProtection="1">
      <protection locked="0"/>
    </xf>
    <xf numFmtId="0" fontId="19" fillId="6" borderId="0" xfId="0" applyFont="1" applyFill="1" applyBorder="1" applyAlignment="1" applyProtection="1">
      <alignment vertical="center"/>
      <protection locked="0"/>
    </xf>
    <xf numFmtId="14" fontId="5" fillId="6" borderId="0" xfId="0" applyNumberFormat="1" applyFont="1" applyFill="1" applyBorder="1" applyAlignment="1" applyProtection="1">
      <alignment vertical="center"/>
      <protection locked="0"/>
    </xf>
    <xf numFmtId="0" fontId="19" fillId="6" borderId="0" xfId="0" applyFont="1" applyFill="1" applyBorder="1" applyAlignment="1" applyProtection="1">
      <alignment horizontal="left" vertical="center"/>
      <protection locked="0"/>
    </xf>
    <xf numFmtId="165" fontId="22" fillId="5" borderId="0" xfId="0" applyNumberFormat="1" applyFont="1" applyFill="1" applyProtection="1"/>
    <xf numFmtId="0" fontId="6" fillId="2" borderId="28" xfId="0" applyFont="1" applyFill="1" applyBorder="1"/>
    <xf numFmtId="0" fontId="6" fillId="11" borderId="24" xfId="0" applyFont="1" applyFill="1" applyBorder="1"/>
    <xf numFmtId="0" fontId="6" fillId="11" borderId="29" xfId="0" applyFont="1" applyFill="1" applyBorder="1"/>
    <xf numFmtId="0" fontId="17" fillId="7" borderId="0" xfId="0" applyFont="1" applyFill="1"/>
    <xf numFmtId="0" fontId="17" fillId="7" borderId="0" xfId="0" applyFont="1" applyFill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22" xfId="0" applyFont="1" applyFill="1" applyBorder="1"/>
    <xf numFmtId="0" fontId="25" fillId="7" borderId="0" xfId="0" applyFont="1" applyFill="1"/>
    <xf numFmtId="0" fontId="25" fillId="0" borderId="0" xfId="0" applyFont="1"/>
    <xf numFmtId="0" fontId="29" fillId="7" borderId="0" xfId="0" applyFont="1" applyFill="1" applyAlignment="1">
      <alignment horizontal="center"/>
    </xf>
    <xf numFmtId="0" fontId="27" fillId="12" borderId="0" xfId="0" applyFont="1" applyFill="1" applyAlignment="1">
      <alignment horizontal="left"/>
    </xf>
    <xf numFmtId="0" fontId="28" fillId="12" borderId="0" xfId="2" applyFont="1" applyFill="1" applyAlignment="1">
      <alignment horizontal="left"/>
    </xf>
    <xf numFmtId="0" fontId="7" fillId="3" borderId="30" xfId="0" applyFont="1" applyFill="1" applyBorder="1"/>
    <xf numFmtId="0" fontId="7" fillId="0" borderId="30" xfId="0" applyFont="1" applyBorder="1"/>
    <xf numFmtId="0" fontId="4" fillId="0" borderId="30" xfId="0" applyFont="1" applyBorder="1"/>
    <xf numFmtId="0" fontId="7" fillId="4" borderId="30" xfId="0" applyFont="1" applyFill="1" applyBorder="1"/>
    <xf numFmtId="0" fontId="7" fillId="0" borderId="30" xfId="0" applyFont="1" applyFill="1" applyBorder="1" applyAlignment="1">
      <alignment horizontal="center" vertical="center"/>
    </xf>
    <xf numFmtId="2" fontId="31" fillId="0" borderId="13" xfId="0" applyNumberFormat="1" applyFont="1" applyBorder="1"/>
    <xf numFmtId="0" fontId="31" fillId="0" borderId="0" xfId="0" applyFont="1" applyBorder="1"/>
    <xf numFmtId="0" fontId="31" fillId="0" borderId="13" xfId="0" applyFont="1" applyBorder="1"/>
    <xf numFmtId="2" fontId="31" fillId="0" borderId="10" xfId="0" applyNumberFormat="1" applyFont="1" applyBorder="1"/>
    <xf numFmtId="0" fontId="31" fillId="0" borderId="10" xfId="0" applyFont="1" applyBorder="1"/>
    <xf numFmtId="2" fontId="31" fillId="0" borderId="11" xfId="0" applyNumberFormat="1" applyFont="1" applyFill="1" applyBorder="1"/>
    <xf numFmtId="0" fontId="31" fillId="0" borderId="7" xfId="0" applyFont="1" applyFill="1" applyBorder="1"/>
    <xf numFmtId="0" fontId="31" fillId="0" borderId="11" xfId="0" applyFont="1" applyFill="1" applyBorder="1"/>
    <xf numFmtId="0" fontId="6" fillId="10" borderId="28" xfId="0" applyFont="1" applyFill="1" applyBorder="1"/>
    <xf numFmtId="0" fontId="6" fillId="14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28" xfId="0" applyFont="1" applyFill="1" applyBorder="1"/>
    <xf numFmtId="0" fontId="3" fillId="0" borderId="24" xfId="0" applyFont="1" applyFill="1" applyBorder="1"/>
    <xf numFmtId="9" fontId="4" fillId="0" borderId="29" xfId="1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9" fontId="4" fillId="0" borderId="23" xfId="1" applyNumberFormat="1" applyFont="1" applyFill="1" applyBorder="1"/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7" xfId="0" applyFont="1" applyFill="1" applyBorder="1"/>
    <xf numFmtId="0" fontId="6" fillId="15" borderId="24" xfId="0" applyFont="1" applyFill="1" applyBorder="1"/>
    <xf numFmtId="0" fontId="6" fillId="15" borderId="29" xfId="0" applyFont="1" applyFill="1" applyBorder="1"/>
    <xf numFmtId="0" fontId="6" fillId="13" borderId="0" xfId="0" applyFont="1" applyFill="1"/>
    <xf numFmtId="0" fontId="19" fillId="0" borderId="0" xfId="0" applyFont="1" applyBorder="1" applyProtection="1">
      <protection locked="0"/>
    </xf>
    <xf numFmtId="0" fontId="33" fillId="0" borderId="0" xfId="0" applyFont="1" applyAlignment="1">
      <alignment horizontal="left" vertical="center" indent="1"/>
    </xf>
    <xf numFmtId="0" fontId="13" fillId="0" borderId="0" xfId="0" applyFont="1" applyFill="1" applyBorder="1"/>
    <xf numFmtId="0" fontId="25" fillId="0" borderId="0" xfId="0" applyFont="1" applyAlignment="1">
      <alignment horizontal="center"/>
    </xf>
    <xf numFmtId="0" fontId="17" fillId="7" borderId="0" xfId="0" applyFont="1" applyFill="1" applyAlignment="1">
      <alignment horizontal="center"/>
    </xf>
    <xf numFmtId="14" fontId="19" fillId="0" borderId="0" xfId="0" applyNumberFormat="1" applyFont="1" applyBorder="1" applyProtection="1">
      <protection locked="0"/>
    </xf>
    <xf numFmtId="0" fontId="24" fillId="0" borderId="21" xfId="0" applyFont="1" applyFill="1" applyBorder="1"/>
    <xf numFmtId="0" fontId="24" fillId="0" borderId="22" xfId="0" applyFont="1" applyFill="1" applyBorder="1"/>
    <xf numFmtId="0" fontId="24" fillId="0" borderId="2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8" fillId="0" borderId="0" xfId="0" applyFont="1" applyFill="1"/>
    <xf numFmtId="0" fontId="11" fillId="0" borderId="4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Fill="1" applyBorder="1"/>
    <xf numFmtId="0" fontId="32" fillId="9" borderId="1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2" fillId="9" borderId="3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4" fillId="5" borderId="4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5" borderId="14" xfId="0" applyFont="1" applyFill="1" applyBorder="1" applyAlignment="1">
      <alignment vertical="center"/>
    </xf>
    <xf numFmtId="0" fontId="11" fillId="5" borderId="15" xfId="0" applyFont="1" applyFill="1" applyBorder="1" applyAlignment="1">
      <alignment vertical="center"/>
    </xf>
    <xf numFmtId="0" fontId="11" fillId="5" borderId="16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Blac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Blac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Black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Blac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Blac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Black"/>
        <scheme val="none"/>
      </font>
      <fill>
        <patternFill patternType="solid">
          <fgColor indexed="64"/>
          <bgColor theme="9" tint="0.3999755851924192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Blac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Blac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Blac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Black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 Black"/>
        <scheme val="none"/>
      </font>
      <fill>
        <patternFill patternType="solid">
          <fgColor indexed="64"/>
          <bgColor theme="8" tint="0.59999389629810485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Black"/>
        <scheme val="none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heetIndex!A1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Index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Index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Index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Index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heetIndex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586740</xdr:colOff>
          <xdr:row>0</xdr:row>
          <xdr:rowOff>68580</xdr:rowOff>
        </xdr:from>
        <xdr:to>
          <xdr:col>7</xdr:col>
          <xdr:colOff>525780</xdr:colOff>
          <xdr:row>1</xdr:row>
          <xdr:rowOff>175260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41148" rIns="54864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Arial Rounded MT Bold"/>
                </a:rPr>
                <a:t>Refresh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52099</xdr:colOff>
      <xdr:row>0</xdr:row>
      <xdr:rowOff>38542</xdr:rowOff>
    </xdr:from>
    <xdr:to>
      <xdr:col>1</xdr:col>
      <xdr:colOff>223345</xdr:colOff>
      <xdr:row>3</xdr:row>
      <xdr:rowOff>68579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99" y="38542"/>
          <a:ext cx="938501" cy="891097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44</xdr:row>
          <xdr:rowOff>190500</xdr:rowOff>
        </xdr:from>
        <xdr:to>
          <xdr:col>4</xdr:col>
          <xdr:colOff>762000</xdr:colOff>
          <xdr:row>46</xdr:row>
          <xdr:rowOff>175260</xdr:rowOff>
        </xdr:to>
        <xdr:sp macro="" textlink="">
          <xdr:nvSpPr>
            <xdr:cNvPr id="3121" name="btnSave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0292" rIns="45720" bIns="50292" anchor="ctr" upright="1"/>
            <a:lstStyle/>
            <a:p>
              <a:pPr algn="ctr" rtl="0">
                <a:defRPr sz="1000"/>
              </a:pPr>
              <a:r>
                <a:rPr lang="en-US" sz="1400" b="0" i="0" u="none" strike="noStrike" baseline="0">
                  <a:solidFill>
                    <a:srgbClr val="000000"/>
                  </a:solidFill>
                  <a:latin typeface="Arial Black"/>
                </a:rPr>
                <a:t>Save 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281940</xdr:colOff>
          <xdr:row>44</xdr:row>
          <xdr:rowOff>167640</xdr:rowOff>
        </xdr:from>
        <xdr:to>
          <xdr:col>2</xdr:col>
          <xdr:colOff>609600</xdr:colOff>
          <xdr:row>46</xdr:row>
          <xdr:rowOff>152400</xdr:rowOff>
        </xdr:to>
        <xdr:sp macro="" textlink="">
          <xdr:nvSpPr>
            <xdr:cNvPr id="3122" name="btnAdd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0292" rIns="45720" bIns="50292" anchor="ctr" upright="1"/>
            <a:lstStyle/>
            <a:p>
              <a:pPr algn="ctr" rtl="0">
                <a:defRPr sz="1000"/>
              </a:pPr>
              <a:r>
                <a:rPr lang="en-US" sz="1400" b="0" i="0" u="none" strike="noStrike" baseline="0">
                  <a:solidFill>
                    <a:srgbClr val="000000"/>
                  </a:solidFill>
                  <a:latin typeface="Arial Black"/>
                </a:rPr>
                <a:t>Add New Invoice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388620</xdr:colOff>
          <xdr:row>44</xdr:row>
          <xdr:rowOff>167640</xdr:rowOff>
        </xdr:from>
        <xdr:to>
          <xdr:col>7</xdr:col>
          <xdr:colOff>586740</xdr:colOff>
          <xdr:row>46</xdr:row>
          <xdr:rowOff>152400</xdr:rowOff>
        </xdr:to>
        <xdr:sp macro="" textlink="">
          <xdr:nvSpPr>
            <xdr:cNvPr id="3125" name="Button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0292" rIns="45720" bIns="50292" anchor="ctr" upright="1"/>
            <a:lstStyle/>
            <a:p>
              <a:pPr algn="ctr" rtl="0">
                <a:defRPr sz="1000"/>
              </a:pPr>
              <a:r>
                <a:rPr lang="en-US" sz="1400" b="0" i="0" u="none" strike="noStrike" baseline="0">
                  <a:solidFill>
                    <a:srgbClr val="000000"/>
                  </a:solidFill>
                  <a:latin typeface="Arial Black"/>
                </a:rPr>
                <a:t>Print Preview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</xdr:colOff>
          <xdr:row>44</xdr:row>
          <xdr:rowOff>167640</xdr:rowOff>
        </xdr:from>
        <xdr:to>
          <xdr:col>9</xdr:col>
          <xdr:colOff>693420</xdr:colOff>
          <xdr:row>46</xdr:row>
          <xdr:rowOff>152400</xdr:rowOff>
        </xdr:to>
        <xdr:sp macro="" textlink="">
          <xdr:nvSpPr>
            <xdr:cNvPr id="3126" name="Button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0292" rIns="45720" bIns="50292" anchor="ctr" upright="1"/>
            <a:lstStyle/>
            <a:p>
              <a:pPr algn="ctr" rtl="0">
                <a:defRPr sz="1000"/>
              </a:pPr>
              <a:r>
                <a:rPr lang="en-US" sz="1400" b="0" i="0" u="none" strike="noStrike" baseline="0">
                  <a:solidFill>
                    <a:srgbClr val="000000"/>
                  </a:solidFill>
                  <a:latin typeface="Arial Black"/>
                </a:rPr>
                <a:t>Save as Pdf 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320040</xdr:rowOff>
    </xdr:to>
    <xdr:sp macro="" textlink="">
      <xdr:nvSpPr>
        <xdr:cNvPr id="3" name="ReturnHyperlink">
          <a:hlinkClick xmlns:r="http://schemas.openxmlformats.org/officeDocument/2006/relationships" r:id="rId2" tooltip="Click to return to SheetIndex"/>
        </xdr:cNvPr>
        <xdr:cNvSpPr/>
      </xdr:nvSpPr>
      <xdr:spPr>
        <a:xfrm>
          <a:off x="0" y="0"/>
          <a:ext cx="609600" cy="32004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1115</xdr:colOff>
      <xdr:row>1</xdr:row>
      <xdr:rowOff>0</xdr:rowOff>
    </xdr:to>
    <xdr:sp macro="" textlink="">
      <xdr:nvSpPr>
        <xdr:cNvPr id="2" name="ReturnHyperlink">
          <a:hlinkClick xmlns:r="http://schemas.openxmlformats.org/officeDocument/2006/relationships" r:id="rId1" tooltip="Click to return to SheetIndex"/>
        </xdr:cNvPr>
        <xdr:cNvSpPr/>
      </xdr:nvSpPr>
      <xdr:spPr>
        <a:xfrm>
          <a:off x="0" y="0"/>
          <a:ext cx="807720" cy="18288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861060</xdr:colOff>
      <xdr:row>0</xdr:row>
      <xdr:rowOff>182880</xdr:rowOff>
    </xdr:to>
    <xdr:sp macro="" textlink="">
      <xdr:nvSpPr>
        <xdr:cNvPr id="2" name="ReturnHyperlink">
          <a:hlinkClick xmlns:r="http://schemas.openxmlformats.org/officeDocument/2006/relationships" r:id="rId1" tooltip="Click to return to SheetIndex"/>
        </xdr:cNvPr>
        <xdr:cNvSpPr/>
      </xdr:nvSpPr>
      <xdr:spPr>
        <a:xfrm>
          <a:off x="0" y="0"/>
          <a:ext cx="861060" cy="18288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" name="ReturnHyperlink">
          <a:hlinkClick xmlns:r="http://schemas.openxmlformats.org/officeDocument/2006/relationships" r:id="rId1" tooltip="Click to return to SheetIndex"/>
        </xdr:cNvPr>
        <xdr:cNvSpPr/>
      </xdr:nvSpPr>
      <xdr:spPr>
        <a:xfrm>
          <a:off x="0" y="0"/>
          <a:ext cx="1196340" cy="22098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" name="ReturnHyperlink">
          <a:hlinkClick xmlns:r="http://schemas.openxmlformats.org/officeDocument/2006/relationships" r:id="rId1" tooltip="Click to return to SheetIndex"/>
        </xdr:cNvPr>
        <xdr:cNvSpPr/>
      </xdr:nvSpPr>
      <xdr:spPr>
        <a:xfrm>
          <a:off x="0" y="0"/>
          <a:ext cx="1432560" cy="26670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" name="ReturnHyperlink">
          <a:hlinkClick xmlns:r="http://schemas.openxmlformats.org/officeDocument/2006/relationships" r:id="rId1" tooltip="Click to return to SheetIndex"/>
        </xdr:cNvPr>
        <xdr:cNvSpPr/>
      </xdr:nvSpPr>
      <xdr:spPr>
        <a:xfrm>
          <a:off x="0" y="0"/>
          <a:ext cx="1234440" cy="26670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" name="ReturnHyperlink">
          <a:hlinkClick xmlns:r="http://schemas.openxmlformats.org/officeDocument/2006/relationships" r:id="rId1" tooltip="Click to return to SheetIndex"/>
        </xdr:cNvPr>
        <xdr:cNvSpPr/>
      </xdr:nvSpPr>
      <xdr:spPr>
        <a:xfrm>
          <a:off x="0" y="0"/>
          <a:ext cx="762000" cy="26670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3" name="Table3" displayName="Table3" ref="A1:E15" totalsRowShown="0" headerRowDxfId="18" headerRowBorderDxfId="17" tableBorderDxfId="16">
  <autoFilter ref="A1:E15"/>
  <tableColumns count="5">
    <tableColumn id="1" name="Product_ID" dataDxfId="15"/>
    <tableColumn id="2" name="Product_Name" dataDxfId="14"/>
    <tableColumn id="3" name="Price" dataDxfId="13"/>
    <tableColumn id="4" name="Discount" dataDxfId="12"/>
    <tableColumn id="5" name="GST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H7" totalsRowShown="0" headerRowDxfId="10" headerRowBorderDxfId="9" tableBorderDxfId="8">
  <autoFilter ref="A1:H7"/>
  <tableColumns count="8">
    <tableColumn id="1" name="SR_ID" dataDxfId="7"/>
    <tableColumn id="2" name="Name" dataDxfId="6"/>
    <tableColumn id="3" name="State" dataDxfId="5"/>
    <tableColumn id="4" name="Target" dataDxfId="4"/>
    <tableColumn id="5" name="Sales" dataDxfId="3"/>
    <tableColumn id="6" name="% Achive" dataDxfId="2" dataCellStyle="Percent"/>
    <tableColumn id="7" name="YPC %" dataDxfId="1" dataCellStyle="Percent"/>
    <tableColumn id="8" name="YPC Am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stu@gmail.com" TargetMode="External"/><Relationship Id="rId13" Type="http://schemas.openxmlformats.org/officeDocument/2006/relationships/hyperlink" Target="mailto:pqr@gmail.com" TargetMode="External"/><Relationship Id="rId18" Type="http://schemas.openxmlformats.org/officeDocument/2006/relationships/hyperlink" Target="mailto:stu@gmail.com" TargetMode="External"/><Relationship Id="rId3" Type="http://schemas.openxmlformats.org/officeDocument/2006/relationships/hyperlink" Target="mailto:pqr@gmail.com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mno@gmail.com" TargetMode="External"/><Relationship Id="rId12" Type="http://schemas.openxmlformats.org/officeDocument/2006/relationships/hyperlink" Target="mailto:xyz@gmail.com" TargetMode="External"/><Relationship Id="rId17" Type="http://schemas.openxmlformats.org/officeDocument/2006/relationships/hyperlink" Target="mailto:mno@gmail.com" TargetMode="External"/><Relationship Id="rId2" Type="http://schemas.openxmlformats.org/officeDocument/2006/relationships/hyperlink" Target="mailto:xyz@gmail.com" TargetMode="External"/><Relationship Id="rId16" Type="http://schemas.openxmlformats.org/officeDocument/2006/relationships/hyperlink" Target="mailto:jkl@gmail.com" TargetMode="External"/><Relationship Id="rId20" Type="http://schemas.openxmlformats.org/officeDocument/2006/relationships/hyperlink" Target="mailto:yzb@gmail.com" TargetMode="External"/><Relationship Id="rId1" Type="http://schemas.openxmlformats.org/officeDocument/2006/relationships/hyperlink" Target="mailto:abc@gmail.com" TargetMode="External"/><Relationship Id="rId6" Type="http://schemas.openxmlformats.org/officeDocument/2006/relationships/hyperlink" Target="mailto:jkl@gmail.com" TargetMode="External"/><Relationship Id="rId11" Type="http://schemas.openxmlformats.org/officeDocument/2006/relationships/hyperlink" Target="mailto:abc@gmail.com" TargetMode="External"/><Relationship Id="rId5" Type="http://schemas.openxmlformats.org/officeDocument/2006/relationships/hyperlink" Target="mailto:ghi@gmail.com" TargetMode="External"/><Relationship Id="rId15" Type="http://schemas.openxmlformats.org/officeDocument/2006/relationships/hyperlink" Target="mailto:ghi@gmail.com" TargetMode="External"/><Relationship Id="rId10" Type="http://schemas.openxmlformats.org/officeDocument/2006/relationships/hyperlink" Target="mailto:yzb@gmail.com" TargetMode="External"/><Relationship Id="rId19" Type="http://schemas.openxmlformats.org/officeDocument/2006/relationships/hyperlink" Target="mailto:vwx@gmail.com" TargetMode="External"/><Relationship Id="rId4" Type="http://schemas.openxmlformats.org/officeDocument/2006/relationships/hyperlink" Target="mailto:def@gmail.com" TargetMode="External"/><Relationship Id="rId9" Type="http://schemas.openxmlformats.org/officeDocument/2006/relationships/hyperlink" Target="mailto:vwx@gmail.com" TargetMode="External"/><Relationship Id="rId14" Type="http://schemas.openxmlformats.org/officeDocument/2006/relationships/hyperlink" Target="mailto:def@gmail.com" TargetMode="External"/><Relationship Id="rId2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B8"/>
  <sheetViews>
    <sheetView workbookViewId="0">
      <selection activeCell="I11" sqref="I11"/>
    </sheetView>
  </sheetViews>
  <sheetFormatPr defaultRowHeight="14.4" x14ac:dyDescent="0.3"/>
  <cols>
    <col min="1" max="1" width="18.33203125" bestFit="1" customWidth="1"/>
    <col min="2" max="2" width="23.77734375" bestFit="1" customWidth="1"/>
  </cols>
  <sheetData>
    <row r="1" spans="1:2" ht="21" x14ac:dyDescent="0.5">
      <c r="A1" s="143" t="s">
        <v>190</v>
      </c>
      <c r="B1" s="143" t="s">
        <v>191</v>
      </c>
    </row>
    <row r="2" spans="1:2" ht="21" x14ac:dyDescent="0.5">
      <c r="A2" s="144" t="s">
        <v>192</v>
      </c>
      <c r="B2" s="145" t="str">
        <f>HYPERLINK("#'Invoice'!A1", "Go to " &amp; A2)</f>
        <v>Go to Invoice</v>
      </c>
    </row>
    <row r="3" spans="1:2" ht="21" x14ac:dyDescent="0.5">
      <c r="A3" s="144" t="s">
        <v>193</v>
      </c>
      <c r="B3" s="145" t="str">
        <f>HYPERLINK("#'BillsFile'!A1", "Go to " &amp; A3)</f>
        <v>Go to BillsFile</v>
      </c>
    </row>
    <row r="4" spans="1:2" ht="21" x14ac:dyDescent="0.5">
      <c r="A4" s="144" t="s">
        <v>194</v>
      </c>
      <c r="B4" s="145" t="str">
        <f>HYPERLINK("#'SalesFile'!A1", "Go to " &amp; A4)</f>
        <v>Go to SalesFile</v>
      </c>
    </row>
    <row r="5" spans="1:2" ht="21" x14ac:dyDescent="0.5">
      <c r="A5" s="144" t="s">
        <v>62</v>
      </c>
      <c r="B5" s="145" t="str">
        <f>HYPERLINK("#'PA01'!A1", "Go to " &amp; A5)</f>
        <v>Go to PA01</v>
      </c>
    </row>
    <row r="6" spans="1:2" ht="21" x14ac:dyDescent="0.5">
      <c r="A6" s="144" t="s">
        <v>195</v>
      </c>
      <c r="B6" s="145" t="str">
        <f>HYPERLINK("#'Customer'!A1", "Go to " &amp; A6)</f>
        <v>Go to Customer</v>
      </c>
    </row>
    <row r="7" spans="1:2" ht="21" x14ac:dyDescent="0.5">
      <c r="A7" s="144" t="s">
        <v>196</v>
      </c>
      <c r="B7" s="145" t="str">
        <f>HYPERLINK("#'Product'!A1", "Go to " &amp; A7)</f>
        <v>Go to Product</v>
      </c>
    </row>
    <row r="8" spans="1:2" ht="21" x14ac:dyDescent="0.5">
      <c r="A8" s="144" t="s">
        <v>197</v>
      </c>
      <c r="B8" s="145" t="str">
        <f>HYPERLINK("#'Sales Rep'!A1", "Go to " &amp; A8)</f>
        <v>Go to Sales Rep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CreateSheetIndex">
                <anchor moveWithCells="1" sizeWithCells="1">
                  <from>
                    <xdr:col>5</xdr:col>
                    <xdr:colOff>586740</xdr:colOff>
                    <xdr:row>0</xdr:row>
                    <xdr:rowOff>68580</xdr:rowOff>
                  </from>
                  <to>
                    <xdr:col>7</xdr:col>
                    <xdr:colOff>525780</xdr:colOff>
                    <xdr:row>1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AH57"/>
  <sheetViews>
    <sheetView tabSelected="1" topLeftCell="A31" zoomScale="145" zoomScaleNormal="145" workbookViewId="0">
      <selection activeCell="F14" sqref="F14"/>
    </sheetView>
  </sheetViews>
  <sheetFormatPr defaultRowHeight="14.4" x14ac:dyDescent="0.3"/>
  <cols>
    <col min="1" max="1" width="11.21875" style="12" bestFit="1" customWidth="1"/>
    <col min="2" max="2" width="12.5546875" customWidth="1"/>
    <col min="3" max="3" width="17" bestFit="1" customWidth="1"/>
    <col min="4" max="5" width="12.33203125" bestFit="1" customWidth="1"/>
    <col min="6" max="6" width="10.109375" customWidth="1"/>
    <col min="7" max="7" width="13.33203125" bestFit="1" customWidth="1"/>
    <col min="8" max="8" width="14.44140625" customWidth="1"/>
    <col min="9" max="9" width="16.21875" bestFit="1" customWidth="1"/>
    <col min="10" max="10" width="15.33203125" bestFit="1" customWidth="1"/>
    <col min="11" max="11" width="5.33203125" style="55" customWidth="1"/>
    <col min="12" max="12" width="17.44140625" style="55" bestFit="1" customWidth="1"/>
    <col min="13" max="13" width="25.44140625" style="57" customWidth="1"/>
    <col min="14" max="30" width="8.88671875" style="55"/>
    <col min="31" max="34" width="8.88671875" style="28"/>
  </cols>
  <sheetData>
    <row r="1" spans="1:34" ht="28.2" x14ac:dyDescent="0.3">
      <c r="A1" s="192" t="s">
        <v>239</v>
      </c>
      <c r="B1" s="193"/>
      <c r="C1" s="193"/>
      <c r="D1" s="193"/>
      <c r="E1" s="193"/>
      <c r="F1" s="193"/>
      <c r="G1" s="193"/>
      <c r="H1" s="193"/>
      <c r="I1" s="193"/>
      <c r="J1" s="194"/>
    </row>
    <row r="2" spans="1:34" ht="19.95" customHeight="1" x14ac:dyDescent="0.3">
      <c r="A2" s="207" t="s">
        <v>102</v>
      </c>
      <c r="B2" s="208"/>
      <c r="C2" s="208"/>
      <c r="D2" s="208"/>
      <c r="E2" s="208"/>
      <c r="F2" s="208"/>
      <c r="G2" s="208"/>
      <c r="H2" s="208"/>
      <c r="I2" s="208"/>
      <c r="J2" s="209"/>
      <c r="K2" s="27"/>
      <c r="L2" s="53"/>
      <c r="M2" s="54"/>
    </row>
    <row r="3" spans="1:34" ht="19.95" customHeight="1" x14ac:dyDescent="0.5">
      <c r="A3" s="210" t="s">
        <v>122</v>
      </c>
      <c r="B3" s="211"/>
      <c r="C3" s="211"/>
      <c r="D3" s="211"/>
      <c r="E3" s="211"/>
      <c r="F3" s="211"/>
      <c r="G3" s="211"/>
      <c r="H3" s="211"/>
      <c r="I3" s="211"/>
      <c r="J3" s="212"/>
      <c r="K3" s="29"/>
      <c r="L3" s="56"/>
    </row>
    <row r="4" spans="1:34" ht="19.95" customHeight="1" thickBot="1" x14ac:dyDescent="0.35">
      <c r="A4" s="213" t="s">
        <v>121</v>
      </c>
      <c r="B4" s="214"/>
      <c r="C4" s="214"/>
      <c r="D4" s="214"/>
      <c r="E4" s="214"/>
      <c r="F4" s="214"/>
      <c r="G4" s="214"/>
      <c r="H4" s="214"/>
      <c r="I4" s="214"/>
      <c r="J4" s="215"/>
      <c r="K4" s="27"/>
      <c r="L4" s="53"/>
      <c r="M4" s="54"/>
    </row>
    <row r="5" spans="1:34" ht="19.95" customHeight="1" x14ac:dyDescent="0.45">
      <c r="A5" s="66" t="s">
        <v>103</v>
      </c>
      <c r="B5" s="100"/>
      <c r="C5" s="175" t="s">
        <v>241</v>
      </c>
      <c r="D5" s="100"/>
      <c r="E5" s="100"/>
      <c r="F5" s="100"/>
      <c r="G5" s="100" t="s">
        <v>104</v>
      </c>
      <c r="H5" s="180">
        <f ca="1">TODAY()</f>
        <v>45777</v>
      </c>
      <c r="I5" s="67"/>
      <c r="J5" s="68"/>
      <c r="K5" s="101"/>
      <c r="L5" s="101"/>
    </row>
    <row r="6" spans="1:34" ht="19.95" customHeight="1" thickBot="1" x14ac:dyDescent="0.35">
      <c r="A6" s="22"/>
      <c r="B6" s="16"/>
      <c r="C6" s="16"/>
      <c r="D6" s="16"/>
      <c r="E6" s="16"/>
      <c r="F6" s="16"/>
      <c r="G6" s="16"/>
      <c r="H6" s="16"/>
      <c r="I6" s="44"/>
      <c r="J6" s="17"/>
      <c r="K6" s="45"/>
      <c r="L6" s="58"/>
    </row>
    <row r="7" spans="1:34" ht="19.95" customHeight="1" x14ac:dyDescent="0.3">
      <c r="A7" s="216" t="s">
        <v>105</v>
      </c>
      <c r="B7" s="217"/>
      <c r="C7" s="124" t="s">
        <v>198</v>
      </c>
      <c r="D7" s="72"/>
      <c r="E7" s="18"/>
      <c r="F7" s="18"/>
      <c r="G7" s="18" t="s">
        <v>123</v>
      </c>
      <c r="H7" s="18"/>
      <c r="I7" s="73" t="str">
        <f>IFERROR(VLOOKUP($C$7, Customer!$A:$J, 6, FALSE), "")</f>
        <v>Maharashtra</v>
      </c>
      <c r="J7" s="69"/>
      <c r="K7" s="101"/>
      <c r="L7" s="101"/>
      <c r="M7" s="59"/>
    </row>
    <row r="8" spans="1:34" ht="19.95" customHeight="1" x14ac:dyDescent="0.3">
      <c r="A8" s="188" t="s">
        <v>106</v>
      </c>
      <c r="B8" s="189"/>
      <c r="C8" s="73" t="str">
        <f>IFERROR(VLOOKUP($C$7,Customer!$A:$J,2,0),"")</f>
        <v>ABC Mobiles</v>
      </c>
      <c r="D8" s="73"/>
      <c r="E8" s="43"/>
      <c r="F8" s="43"/>
      <c r="G8" s="190" t="s">
        <v>109</v>
      </c>
      <c r="H8" s="190"/>
      <c r="I8" s="73" t="str">
        <f>IFERROR(VLOOKUP($C$7, Customer!$A:$J, 10, FALSE), "")</f>
        <v>27MUMBA1234X1ZC</v>
      </c>
      <c r="J8" s="70"/>
      <c r="K8" s="46"/>
      <c r="L8" s="101"/>
      <c r="M8" s="59"/>
    </row>
    <row r="9" spans="1:34" ht="19.95" customHeight="1" x14ac:dyDescent="0.3">
      <c r="A9" s="188" t="s">
        <v>107</v>
      </c>
      <c r="B9" s="189"/>
      <c r="C9" s="73" t="str">
        <f>IFERROR(VLOOKUP($C$7, Customer!$A:$J, 3, FALSE), "")</f>
        <v>123 Main Street</v>
      </c>
      <c r="D9" s="73"/>
      <c r="E9" s="43"/>
      <c r="F9" s="43"/>
      <c r="G9" s="190" t="s">
        <v>110</v>
      </c>
      <c r="H9" s="190"/>
      <c r="I9" s="73">
        <f>IFERROR(VLOOKUP($C$7, Customer!$A:$J, 8, FALSE), "")</f>
        <v>1988674157</v>
      </c>
      <c r="J9" s="70"/>
      <c r="K9" s="46"/>
      <c r="L9" s="101"/>
      <c r="M9" s="60"/>
    </row>
    <row r="10" spans="1:34" ht="19.95" customHeight="1" x14ac:dyDescent="0.3">
      <c r="A10" s="188" t="s">
        <v>108</v>
      </c>
      <c r="B10" s="189"/>
      <c r="C10" s="73" t="str">
        <f>IFERROR(VLOOKUP($C$7, Customer!$A:$J, 4, FALSE), "") &amp; ", " &amp; IFERROR(VLOOKUP($C$7, Customer!$A:$J, 5, FALSE), "")</f>
        <v>Mumbai, 400001</v>
      </c>
      <c r="D10" s="73"/>
      <c r="E10" s="43"/>
      <c r="F10" s="43"/>
      <c r="G10" s="191" t="s">
        <v>111</v>
      </c>
      <c r="H10" s="191"/>
      <c r="I10" s="73" t="str">
        <f>IFERROR(VLOOKUP($C$7, Customer!$A:$J, 7, FALSE), "")</f>
        <v>abc@gmail.com</v>
      </c>
      <c r="J10" s="70"/>
      <c r="K10" s="46"/>
      <c r="L10" s="101"/>
      <c r="M10" s="60"/>
    </row>
    <row r="11" spans="1:34" ht="19.95" customHeight="1" x14ac:dyDescent="0.3">
      <c r="A11" s="22"/>
      <c r="B11" s="16"/>
      <c r="C11" s="71"/>
      <c r="D11" s="71"/>
      <c r="E11" s="16"/>
      <c r="F11" s="16"/>
      <c r="G11" s="16"/>
      <c r="H11" s="16"/>
      <c r="I11" s="16"/>
      <c r="J11" s="17"/>
      <c r="K11" s="45"/>
      <c r="L11" s="101"/>
      <c r="M11" s="60"/>
    </row>
    <row r="12" spans="1:34" s="15" customFormat="1" ht="47.4" customHeight="1" thickBot="1" x14ac:dyDescent="0.35">
      <c r="A12" s="93" t="s">
        <v>112</v>
      </c>
      <c r="B12" s="93" t="s">
        <v>113</v>
      </c>
      <c r="C12" s="218" t="s">
        <v>114</v>
      </c>
      <c r="D12" s="219"/>
      <c r="E12" s="220"/>
      <c r="F12" s="93" t="s">
        <v>116</v>
      </c>
      <c r="G12" s="93" t="s">
        <v>115</v>
      </c>
      <c r="H12" s="93" t="s">
        <v>119</v>
      </c>
      <c r="I12" s="93" t="s">
        <v>117</v>
      </c>
      <c r="J12" s="93" t="s">
        <v>118</v>
      </c>
      <c r="K12" s="30"/>
      <c r="L12" s="46"/>
      <c r="M12" s="61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47"/>
      <c r="AF12" s="47"/>
      <c r="AG12" s="47"/>
      <c r="AH12" s="47"/>
    </row>
    <row r="13" spans="1:34" s="13" customFormat="1" ht="19.95" customHeight="1" x14ac:dyDescent="0.45">
      <c r="A13" s="74">
        <f>IF(B13&lt;&gt;"", ROW(A13)-12, "")</f>
        <v>1</v>
      </c>
      <c r="B13" s="125" t="s">
        <v>62</v>
      </c>
      <c r="C13" s="94" t="str">
        <f>IFERROR(VLOOKUP(B13,Product!$A$2:$E$14,2,0),"")</f>
        <v>Apple iPhone 13</v>
      </c>
      <c r="D13" s="95"/>
      <c r="E13" s="96"/>
      <c r="F13" s="128">
        <v>5</v>
      </c>
      <c r="G13" s="151">
        <f>IFERROR(VLOOKUP(B13,Product!$A$2:$E$14,3,0),"")</f>
        <v>25000</v>
      </c>
      <c r="H13" s="152">
        <f>IFERROR(VLOOKUP(B13,Product!$A$2:$E$14,4,0),"")</f>
        <v>10</v>
      </c>
      <c r="I13" s="153">
        <f>IFERROR(VLOOKUP(B13,Product!$A$2:$E$14,5,0),"")</f>
        <v>18</v>
      </c>
      <c r="J13" s="76">
        <f>IFERROR(F13*G13,"")</f>
        <v>125000</v>
      </c>
      <c r="K13" s="48"/>
      <c r="L13" s="101"/>
      <c r="M13" s="62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9"/>
      <c r="AF13" s="49"/>
      <c r="AG13" s="49"/>
      <c r="AH13" s="49"/>
    </row>
    <row r="14" spans="1:34" s="13" customFormat="1" ht="19.95" customHeight="1" x14ac:dyDescent="0.45">
      <c r="A14" s="74" t="str">
        <f t="shared" ref="A14:A22" si="0">IF(B14&lt;&gt;"", ROW(A14)-12, "")</f>
        <v/>
      </c>
      <c r="B14" s="125"/>
      <c r="C14" s="97" t="str">
        <f>IFERROR(VLOOKUP(B14,Product!$A$2:$E$15,2,0),"")</f>
        <v/>
      </c>
      <c r="D14" s="98"/>
      <c r="E14" s="99"/>
      <c r="F14" s="128"/>
      <c r="G14" s="154" t="str">
        <f>IFERROR(VLOOKUP(B14,Product!$A$2:$E$15,3,0),"")</f>
        <v/>
      </c>
      <c r="H14" s="152" t="str">
        <f>IFERROR(VLOOKUP(B14,Product!$A$2:$E$15,4,0),"")</f>
        <v/>
      </c>
      <c r="I14" s="155" t="str">
        <f>IFERROR(VLOOKUP(B14,Product!$A$2:$E$15,5,0),"")</f>
        <v/>
      </c>
      <c r="J14" s="76" t="str">
        <f t="shared" ref="J14:J22" si="1">IFERROR(F14*G14,"")</f>
        <v/>
      </c>
      <c r="K14" s="48"/>
      <c r="L14" s="101"/>
      <c r="M14" s="62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9"/>
      <c r="AF14" s="49"/>
      <c r="AG14" s="49"/>
      <c r="AH14" s="49"/>
    </row>
    <row r="15" spans="1:34" s="13" customFormat="1" ht="19.95" customHeight="1" x14ac:dyDescent="0.45">
      <c r="A15" s="74" t="str">
        <f t="shared" si="0"/>
        <v/>
      </c>
      <c r="B15" s="125"/>
      <c r="C15" s="97" t="str">
        <f>IFERROR(VLOOKUP(B15,Product!$A$2:$E$14,2,0),"")</f>
        <v/>
      </c>
      <c r="D15" s="98"/>
      <c r="E15" s="99"/>
      <c r="F15" s="128"/>
      <c r="G15" s="154" t="str">
        <f>IFERROR(VLOOKUP(B15,Product!$A$2:$E$14,3,0),"")</f>
        <v/>
      </c>
      <c r="H15" s="152" t="str">
        <f>IFERROR(VLOOKUP(B15,Product!$A$2:$E$14,4,0),"")</f>
        <v/>
      </c>
      <c r="I15" s="155" t="str">
        <f>IFERROR(VLOOKUP(B15,Product!$A$2:$E$14,5,0),"")</f>
        <v/>
      </c>
      <c r="J15" s="76" t="str">
        <f t="shared" si="1"/>
        <v/>
      </c>
      <c r="K15" s="48"/>
      <c r="L15" s="101"/>
      <c r="M15" s="62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9"/>
      <c r="AF15" s="49"/>
      <c r="AG15" s="49"/>
      <c r="AH15" s="49"/>
    </row>
    <row r="16" spans="1:34" s="13" customFormat="1" ht="19.95" customHeight="1" x14ac:dyDescent="0.45">
      <c r="A16" s="74" t="str">
        <f t="shared" si="0"/>
        <v/>
      </c>
      <c r="B16" s="125"/>
      <c r="C16" s="97" t="str">
        <f>IFERROR(VLOOKUP(B16,Product!$A$2:$E$14,2,0),"")</f>
        <v/>
      </c>
      <c r="D16" s="98"/>
      <c r="E16" s="99"/>
      <c r="F16" s="128"/>
      <c r="G16" s="154" t="str">
        <f>IFERROR(VLOOKUP(B16,Product!$A$2:$E$14,3,0),"")</f>
        <v/>
      </c>
      <c r="H16" s="152" t="str">
        <f>IFERROR(VLOOKUP(B16,Product!$A$2:$E$14,4,0),"")</f>
        <v/>
      </c>
      <c r="I16" s="155" t="str">
        <f>IFERROR(VLOOKUP(B16,Product!$A$2:$E$14,5,0),"")</f>
        <v/>
      </c>
      <c r="J16" s="76" t="str">
        <f t="shared" si="1"/>
        <v/>
      </c>
      <c r="K16" s="48"/>
      <c r="L16" s="101"/>
      <c r="M16" s="62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9"/>
      <c r="AF16" s="49"/>
      <c r="AG16" s="49"/>
      <c r="AH16" s="49"/>
    </row>
    <row r="17" spans="1:34" s="13" customFormat="1" ht="19.95" customHeight="1" x14ac:dyDescent="0.45">
      <c r="A17" s="74" t="str">
        <f t="shared" si="0"/>
        <v/>
      </c>
      <c r="B17" s="125"/>
      <c r="C17" s="97" t="str">
        <f>IFERROR(VLOOKUP(B17,Product!$A$2:$E$14,2,0),"")</f>
        <v/>
      </c>
      <c r="D17" s="98"/>
      <c r="E17" s="99"/>
      <c r="F17" s="128"/>
      <c r="G17" s="154" t="str">
        <f>IFERROR(VLOOKUP(B17,Product!$A$2:$E$14,3,0),"")</f>
        <v/>
      </c>
      <c r="H17" s="152" t="str">
        <f>IFERROR(VLOOKUP(B17,Product!$A$2:$E$14,4,0),"")</f>
        <v/>
      </c>
      <c r="I17" s="155" t="str">
        <f>IFERROR(VLOOKUP(B17,Product!$A$2:$E$14,5,0),"")</f>
        <v/>
      </c>
      <c r="J17" s="76" t="str">
        <f t="shared" si="1"/>
        <v/>
      </c>
      <c r="K17" s="48"/>
      <c r="L17" s="101"/>
      <c r="M17" s="63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9"/>
      <c r="AF17" s="49"/>
      <c r="AG17" s="49"/>
      <c r="AH17" s="49"/>
    </row>
    <row r="18" spans="1:34" s="13" customFormat="1" ht="19.95" customHeight="1" x14ac:dyDescent="0.45">
      <c r="A18" s="74" t="str">
        <f t="shared" si="0"/>
        <v/>
      </c>
      <c r="B18" s="125"/>
      <c r="C18" s="97" t="str">
        <f>IFERROR(VLOOKUP(B18,Product!$A$2:$E$14,2,0),"")</f>
        <v/>
      </c>
      <c r="D18" s="98"/>
      <c r="E18" s="99"/>
      <c r="F18" s="128"/>
      <c r="G18" s="154" t="str">
        <f>IFERROR(VLOOKUP(B18,Product!$A$2:$E$14,3,0),"")</f>
        <v/>
      </c>
      <c r="H18" s="152" t="str">
        <f>IFERROR(VLOOKUP(B18,Product!$A$2:$E$14,4,0),"")</f>
        <v/>
      </c>
      <c r="I18" s="155" t="str">
        <f>IFERROR(VLOOKUP(B18,Product!$A$2:$E$14,5,0),"")</f>
        <v/>
      </c>
      <c r="J18" s="76" t="str">
        <f t="shared" si="1"/>
        <v/>
      </c>
      <c r="K18" s="48"/>
      <c r="L18" s="101"/>
      <c r="M18" s="62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9"/>
      <c r="AF18" s="49"/>
      <c r="AG18" s="49"/>
      <c r="AH18" s="49"/>
    </row>
    <row r="19" spans="1:34" s="13" customFormat="1" ht="19.95" customHeight="1" x14ac:dyDescent="0.45">
      <c r="A19" s="74" t="str">
        <f t="shared" si="0"/>
        <v/>
      </c>
      <c r="B19" s="125"/>
      <c r="C19" s="77" t="str">
        <f>IFERROR(VLOOKUP(B19,Product!$A$2:$E$14,2,0),"")</f>
        <v/>
      </c>
      <c r="D19" s="75"/>
      <c r="E19" s="76"/>
      <c r="F19" s="128"/>
      <c r="G19" s="154" t="str">
        <f>IFERROR(VLOOKUP(B19,Product!$A$2:$E$14,3,0),"")</f>
        <v/>
      </c>
      <c r="H19" s="152" t="str">
        <f>IFERROR(VLOOKUP(B19,Product!$A$2:$E$14,4,0),"")</f>
        <v/>
      </c>
      <c r="I19" s="155" t="str">
        <f>IFERROR(VLOOKUP(B19,Product!$A$2:$E$14,5,0),"")</f>
        <v/>
      </c>
      <c r="J19" s="76" t="str">
        <f t="shared" si="1"/>
        <v/>
      </c>
      <c r="K19" s="48"/>
      <c r="L19" s="101"/>
      <c r="M19" s="62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9"/>
      <c r="AF19" s="49"/>
      <c r="AG19" s="49"/>
      <c r="AH19" s="49"/>
    </row>
    <row r="20" spans="1:34" s="13" customFormat="1" ht="19.95" customHeight="1" x14ac:dyDescent="0.45">
      <c r="A20" s="74" t="str">
        <f t="shared" si="0"/>
        <v/>
      </c>
      <c r="B20" s="125"/>
      <c r="C20" s="77" t="str">
        <f>IFERROR(VLOOKUP(B20,Product!$A$2:$E$14,2,0),"")</f>
        <v/>
      </c>
      <c r="D20" s="75"/>
      <c r="E20" s="76"/>
      <c r="F20" s="128"/>
      <c r="G20" s="154" t="str">
        <f>IFERROR(VLOOKUP(B20,Product!$A$2:$E$14,3,0),"")</f>
        <v/>
      </c>
      <c r="H20" s="152" t="str">
        <f>IFERROR(VLOOKUP(B20,Product!$A$2:$E$14,4,0),"")</f>
        <v/>
      </c>
      <c r="I20" s="155" t="str">
        <f>IFERROR(VLOOKUP(B20,Product!$A$2:$E$14,5,0),"")</f>
        <v/>
      </c>
      <c r="J20" s="76" t="str">
        <f t="shared" si="1"/>
        <v/>
      </c>
      <c r="K20" s="48"/>
      <c r="L20" s="101"/>
      <c r="M20" s="62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9"/>
      <c r="AF20" s="49"/>
      <c r="AG20" s="49"/>
      <c r="AH20" s="49"/>
    </row>
    <row r="21" spans="1:34" s="13" customFormat="1" ht="19.95" customHeight="1" x14ac:dyDescent="0.45">
      <c r="A21" s="78" t="str">
        <f t="shared" si="0"/>
        <v/>
      </c>
      <c r="B21" s="126"/>
      <c r="C21" s="77" t="str">
        <f>IFERROR(VLOOKUP(B21,Product!$A$2:$E$14,2,0),"")</f>
        <v/>
      </c>
      <c r="D21" s="75"/>
      <c r="E21" s="76"/>
      <c r="F21" s="128"/>
      <c r="G21" s="154" t="str">
        <f>IFERROR(VLOOKUP(B21,Product!$A$2:$E$14,3,0),"")</f>
        <v/>
      </c>
      <c r="H21" s="152" t="str">
        <f>IFERROR(VLOOKUP(B21,Product!$A$2:$E$14,4,0),"")</f>
        <v/>
      </c>
      <c r="I21" s="155" t="str">
        <f>IFERROR(VLOOKUP(B21,Product!$A$2:$E$14,5,0),"")</f>
        <v/>
      </c>
      <c r="J21" s="76" t="str">
        <f t="shared" si="1"/>
        <v/>
      </c>
      <c r="K21" s="48"/>
      <c r="L21" s="101"/>
      <c r="M21" s="62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9"/>
      <c r="AF21" s="49"/>
      <c r="AG21" s="49"/>
      <c r="AH21" s="49"/>
    </row>
    <row r="22" spans="1:34" s="13" customFormat="1" ht="19.95" customHeight="1" thickBot="1" x14ac:dyDescent="0.5">
      <c r="A22" s="79" t="str">
        <f t="shared" si="0"/>
        <v/>
      </c>
      <c r="B22" s="127"/>
      <c r="C22" s="81" t="str">
        <f>IFERROR(VLOOKUP(B22,Product!$A$2:$E$14,2,0),"")</f>
        <v/>
      </c>
      <c r="D22" s="82"/>
      <c r="E22" s="82"/>
      <c r="F22" s="129"/>
      <c r="G22" s="156" t="str">
        <f>IFERROR(VLOOKUP(B22,Product!$A$2:$E$14,3,0),"")</f>
        <v/>
      </c>
      <c r="H22" s="157" t="str">
        <f>IFERROR(VLOOKUP(B22,Product!$A$2:$E$14,4,0),"")</f>
        <v/>
      </c>
      <c r="I22" s="158" t="str">
        <f>IFERROR(VLOOKUP(B22,Product!$A$2:$E$14,5,0),"")</f>
        <v/>
      </c>
      <c r="J22" s="80" t="str">
        <f t="shared" si="1"/>
        <v/>
      </c>
      <c r="K22" s="48"/>
      <c r="L22" s="101"/>
      <c r="M22" s="62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9"/>
      <c r="AF22" s="49"/>
      <c r="AG22" s="49"/>
      <c r="AH22" s="49"/>
    </row>
    <row r="23" spans="1:34" s="13" customFormat="1" ht="19.95" customHeight="1" thickBot="1" x14ac:dyDescent="0.5">
      <c r="A23" s="65"/>
      <c r="B23" s="37"/>
      <c r="C23" s="37"/>
      <c r="D23" s="37"/>
      <c r="E23" s="37"/>
      <c r="F23" s="100" t="s">
        <v>120</v>
      </c>
      <c r="G23" s="37"/>
      <c r="H23" s="100"/>
      <c r="I23" s="37"/>
      <c r="J23" s="85">
        <f>IFERROR(SUM(J13:J22), "")</f>
        <v>125000</v>
      </c>
      <c r="K23" s="101"/>
      <c r="L23" s="101"/>
      <c r="M23" s="62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9"/>
      <c r="AF23" s="49"/>
      <c r="AG23" s="49"/>
      <c r="AH23" s="49"/>
    </row>
    <row r="24" spans="1:34" s="13" customFormat="1" ht="19.95" customHeight="1" x14ac:dyDescent="0.45">
      <c r="A24" s="34" t="s">
        <v>138</v>
      </c>
      <c r="B24" s="21"/>
      <c r="C24" s="130">
        <v>2568</v>
      </c>
      <c r="D24" s="88"/>
      <c r="E24" s="37"/>
      <c r="F24" s="106" t="s">
        <v>124</v>
      </c>
      <c r="G24" s="35"/>
      <c r="H24" s="109">
        <f>SUMIF($H$13:$H$22,5,$J$13:$J$22)</f>
        <v>0</v>
      </c>
      <c r="I24" s="109">
        <f>ROUND(H24*5%,0)</f>
        <v>0</v>
      </c>
      <c r="J24" s="86">
        <f>ROUND(H24*5%, 0)</f>
        <v>0</v>
      </c>
      <c r="K24" s="48"/>
      <c r="L24" s="101"/>
      <c r="M24" s="64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9"/>
      <c r="AF24" s="49"/>
      <c r="AG24" s="49"/>
      <c r="AH24" s="49"/>
    </row>
    <row r="25" spans="1:34" s="13" customFormat="1" ht="19.95" customHeight="1" thickBot="1" x14ac:dyDescent="0.5">
      <c r="A25" s="34" t="s">
        <v>173</v>
      </c>
      <c r="B25" s="21"/>
      <c r="C25" s="133">
        <f>SUM(F13:F22)</f>
        <v>5</v>
      </c>
      <c r="D25" s="89"/>
      <c r="E25" s="37"/>
      <c r="F25" s="107" t="s">
        <v>125</v>
      </c>
      <c r="G25" s="108"/>
      <c r="H25" s="87">
        <f>SUMIF($H$13:$H$22,10,$J$13:$J$22)</f>
        <v>125000</v>
      </c>
      <c r="I25" s="87">
        <f>ROUND(H25*10%,0)</f>
        <v>12500</v>
      </c>
      <c r="J25" s="87">
        <f>ROUND(H25*10%,0)</f>
        <v>12500</v>
      </c>
      <c r="K25" s="48"/>
      <c r="L25" s="48"/>
      <c r="M25" s="50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9"/>
      <c r="AF25" s="49"/>
      <c r="AG25" s="49"/>
      <c r="AH25" s="49"/>
    </row>
    <row r="26" spans="1:34" s="13" customFormat="1" ht="19.95" customHeight="1" thickBot="1" x14ac:dyDescent="0.5">
      <c r="A26" s="34" t="s">
        <v>139</v>
      </c>
      <c r="B26" s="21"/>
      <c r="C26" s="131">
        <v>45778</v>
      </c>
      <c r="D26" s="103"/>
      <c r="E26" s="37"/>
      <c r="F26" s="105" t="s">
        <v>172</v>
      </c>
      <c r="G26" s="37"/>
      <c r="H26" s="100"/>
      <c r="I26" s="104">
        <f>SUM(I24:I25)</f>
        <v>12500</v>
      </c>
      <c r="J26" s="110">
        <f>+J23-J24-J25</f>
        <v>112500</v>
      </c>
      <c r="K26" s="101"/>
      <c r="L26" s="48"/>
      <c r="M26" s="50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9"/>
      <c r="AF26" s="49"/>
      <c r="AG26" s="49"/>
      <c r="AH26" s="49"/>
    </row>
    <row r="27" spans="1:34" s="13" customFormat="1" ht="19.95" customHeight="1" thickBot="1" x14ac:dyDescent="0.5">
      <c r="A27" s="34" t="s">
        <v>140</v>
      </c>
      <c r="B27" s="21"/>
      <c r="C27" s="130" t="s">
        <v>240</v>
      </c>
      <c r="D27" s="88"/>
      <c r="E27" s="112" t="s">
        <v>115</v>
      </c>
      <c r="F27" s="115" t="s">
        <v>128</v>
      </c>
      <c r="G27" s="118" t="s">
        <v>126</v>
      </c>
      <c r="H27" s="115" t="s">
        <v>127</v>
      </c>
      <c r="I27" s="121" t="s">
        <v>174</v>
      </c>
      <c r="J27" s="76"/>
      <c r="K27" s="48"/>
      <c r="L27" s="48"/>
      <c r="M27" s="50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9"/>
      <c r="AF27" s="49"/>
      <c r="AG27" s="49"/>
      <c r="AH27" s="49"/>
    </row>
    <row r="28" spans="1:34" s="13" customFormat="1" ht="19.95" customHeight="1" thickBot="1" x14ac:dyDescent="0.5">
      <c r="A28" s="34" t="s">
        <v>141</v>
      </c>
      <c r="B28" s="21"/>
      <c r="C28" s="132">
        <v>900</v>
      </c>
      <c r="D28" s="90"/>
      <c r="E28" s="113">
        <v>0.12</v>
      </c>
      <c r="F28" s="116">
        <f>SUMIF($I$13:$I$22,12,$J$13:$J$22)</f>
        <v>0</v>
      </c>
      <c r="G28" s="119" t="str">
        <f>IF(LEFT(TRIM($I$8),2)="19",$F$28*$E$28/2,"")</f>
        <v/>
      </c>
      <c r="H28" s="116" t="str">
        <f>IF(LEFT(TRIM($I$8),2)="19",$F$28*$E$28/2,"")</f>
        <v/>
      </c>
      <c r="I28" s="122">
        <f>IF(LEFT(TRIM($I$8),2)&lt;&gt;"19",$F$28*$E$28/2,"")</f>
        <v>0</v>
      </c>
      <c r="J28" s="83">
        <f>SUM(G28:I28)</f>
        <v>0</v>
      </c>
      <c r="K28" s="48"/>
      <c r="L28" s="48"/>
      <c r="M28" s="50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9"/>
      <c r="AF28" s="49"/>
      <c r="AG28" s="49"/>
      <c r="AH28" s="49"/>
    </row>
    <row r="29" spans="1:34" s="13" customFormat="1" ht="19.95" customHeight="1" thickBot="1" x14ac:dyDescent="0.5">
      <c r="A29" s="23"/>
      <c r="B29" s="37"/>
      <c r="C29" s="37"/>
      <c r="D29" s="37"/>
      <c r="E29" s="114">
        <v>0.18</v>
      </c>
      <c r="F29" s="117">
        <f>SUMIF($I$13:$I$22,18,$J$13:$J$22)</f>
        <v>125000</v>
      </c>
      <c r="G29" s="120" t="str">
        <f>IF(LEFT(TRIM($I$8),2)="19",$F$29*$E$29/2,"")</f>
        <v/>
      </c>
      <c r="H29" s="117" t="str">
        <f>IF(LEFT(TRIM($I$8),2)="19",$F$29*$E$29/2,"")</f>
        <v/>
      </c>
      <c r="I29" s="123">
        <f>IF(LEFT(TRIM($I$8),2)&lt;&gt;"19",$F$29*$E$29/2,"")</f>
        <v>11250</v>
      </c>
      <c r="J29" s="83">
        <f>SUM(G29:I29)</f>
        <v>11250</v>
      </c>
      <c r="K29" s="48"/>
      <c r="L29" s="48"/>
      <c r="M29" s="50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9"/>
      <c r="AF29" s="49"/>
      <c r="AG29" s="49"/>
      <c r="AH29" s="49"/>
    </row>
    <row r="30" spans="1:34" s="13" customFormat="1" ht="19.95" customHeight="1" thickBot="1" x14ac:dyDescent="0.5">
      <c r="A30" s="23"/>
      <c r="B30" s="37"/>
      <c r="C30" s="37"/>
      <c r="D30" s="37"/>
      <c r="E30" s="37"/>
      <c r="F30" s="84" t="s">
        <v>129</v>
      </c>
      <c r="G30" s="75"/>
      <c r="H30" s="84"/>
      <c r="I30" s="84"/>
      <c r="J30" s="111">
        <f>IFERROR(J26+J28+J29,"")</f>
        <v>123750</v>
      </c>
      <c r="K30" s="101"/>
      <c r="L30" s="48"/>
      <c r="M30" s="50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9"/>
      <c r="AF30" s="49"/>
      <c r="AG30" s="49"/>
      <c r="AH30" s="49"/>
    </row>
    <row r="31" spans="1:34" s="13" customFormat="1" ht="19.95" customHeight="1" thickTop="1" x14ac:dyDescent="0.3">
      <c r="A31" s="23"/>
      <c r="B31" s="37"/>
      <c r="C31" s="37"/>
      <c r="D31" s="37"/>
      <c r="E31" s="37"/>
      <c r="F31" s="100"/>
      <c r="G31" s="37"/>
      <c r="H31" s="100"/>
      <c r="I31" s="100"/>
      <c r="J31" s="31"/>
      <c r="K31" s="101"/>
      <c r="L31" s="48"/>
      <c r="M31" s="50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9"/>
      <c r="AF31" s="49"/>
      <c r="AG31" s="49"/>
      <c r="AH31" s="49"/>
    </row>
    <row r="32" spans="1:34" s="13" customFormat="1" ht="19.95" customHeight="1" thickBot="1" x14ac:dyDescent="0.3">
      <c r="A32" s="198" t="e">
        <f ca="1">IF(J30=0, "Rupees ", RupeeFormat(J30))</f>
        <v>#NAME?</v>
      </c>
      <c r="B32" s="199"/>
      <c r="C32" s="199"/>
      <c r="D32" s="199"/>
      <c r="E32" s="199"/>
      <c r="F32" s="199"/>
      <c r="G32" s="199"/>
      <c r="H32" s="199"/>
      <c r="I32" s="199"/>
      <c r="J32" s="14"/>
      <c r="K32" s="48"/>
      <c r="L32" s="48"/>
      <c r="M32" s="50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9"/>
      <c r="AF32" s="49"/>
      <c r="AG32" s="49"/>
      <c r="AH32" s="49"/>
    </row>
    <row r="33" spans="1:34" s="37" customFormat="1" ht="15" x14ac:dyDescent="0.25">
      <c r="A33" s="24"/>
      <c r="B33" s="35"/>
      <c r="C33" s="35"/>
      <c r="D33" s="35"/>
      <c r="E33" s="35"/>
      <c r="F33" s="35"/>
      <c r="G33" s="35"/>
      <c r="H33" s="35"/>
      <c r="I33" s="35"/>
      <c r="J33" s="36"/>
      <c r="K33" s="48"/>
      <c r="L33" s="48"/>
      <c r="M33" s="50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</row>
    <row r="34" spans="1:34" s="37" customFormat="1" ht="15.6" x14ac:dyDescent="0.3">
      <c r="A34" s="42" t="s">
        <v>137</v>
      </c>
      <c r="B34" s="40"/>
      <c r="C34" s="40"/>
      <c r="D34" s="41"/>
      <c r="J34" s="38"/>
      <c r="K34" s="48"/>
      <c r="L34" s="48"/>
      <c r="M34" s="50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</row>
    <row r="35" spans="1:34" s="37" customFormat="1" ht="17.399999999999999" customHeight="1" x14ac:dyDescent="0.5">
      <c r="A35" s="91" t="str">
        <f>IFERROR(VLOOKUP(C7,Customer!$A$2:$J$11,9,0),"")</f>
        <v>SR1</v>
      </c>
      <c r="B35" s="92" t="str">
        <f>IFERROR(VLOOKUP(A35,'Sales Rep'!A2:C7,2,0),"")</f>
        <v>Sandeep Sarvahi</v>
      </c>
      <c r="C35" s="41"/>
      <c r="D35" s="41"/>
      <c r="J35" s="38"/>
      <c r="K35" s="48"/>
      <c r="L35" s="48"/>
      <c r="M35" s="50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</row>
    <row r="36" spans="1:34" s="37" customFormat="1" ht="15" x14ac:dyDescent="0.25">
      <c r="A36" s="23"/>
      <c r="J36" s="38"/>
      <c r="K36" s="48"/>
      <c r="L36" s="48"/>
      <c r="M36" s="50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s="37" customFormat="1" ht="15.6" x14ac:dyDescent="0.3">
      <c r="A37" s="33" t="s">
        <v>133</v>
      </c>
      <c r="B37" s="19"/>
      <c r="C37" s="19"/>
      <c r="D37" s="19"/>
      <c r="E37" s="19"/>
      <c r="F37" s="19"/>
      <c r="G37" s="200" t="s">
        <v>175</v>
      </c>
      <c r="H37" s="200"/>
      <c r="I37" s="200" t="s">
        <v>132</v>
      </c>
      <c r="J37" s="201"/>
      <c r="K37" s="51"/>
      <c r="L37" s="48"/>
      <c r="M37" s="50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s="37" customFormat="1" ht="37.200000000000003" customHeight="1" x14ac:dyDescent="0.3">
      <c r="A38" s="32" t="s">
        <v>134</v>
      </c>
      <c r="B38" s="19"/>
      <c r="C38" s="19"/>
      <c r="D38" s="19"/>
      <c r="E38" s="102">
        <f ca="1">H5+15</f>
        <v>45792</v>
      </c>
      <c r="F38" s="19"/>
      <c r="G38" s="202" t="s">
        <v>131</v>
      </c>
      <c r="H38" s="202"/>
      <c r="I38" s="202" t="s">
        <v>130</v>
      </c>
      <c r="J38" s="203"/>
      <c r="K38" s="52"/>
      <c r="L38" s="48"/>
      <c r="M38" s="50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s="37" customFormat="1" ht="15.6" x14ac:dyDescent="0.3">
      <c r="A39" s="32" t="s">
        <v>135</v>
      </c>
      <c r="B39" s="19"/>
      <c r="C39" s="19"/>
      <c r="D39" s="20"/>
      <c r="E39" s="19"/>
      <c r="F39" s="19"/>
      <c r="J39" s="38"/>
      <c r="K39" s="48"/>
      <c r="L39" s="48"/>
      <c r="M39" s="50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s="37" customFormat="1" ht="15.6" x14ac:dyDescent="0.3">
      <c r="A40" s="32" t="s">
        <v>136</v>
      </c>
      <c r="B40" s="19"/>
      <c r="C40" s="19"/>
      <c r="D40" s="19"/>
      <c r="E40" s="19"/>
      <c r="F40" s="19"/>
      <c r="J40" s="38"/>
      <c r="K40" s="48"/>
      <c r="L40" s="48"/>
      <c r="M40" s="50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  <row r="41" spans="1:34" s="37" customFormat="1" ht="15" x14ac:dyDescent="0.25">
      <c r="J41" s="38"/>
      <c r="K41" s="48"/>
      <c r="L41" s="48"/>
      <c r="M41" s="50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</row>
    <row r="42" spans="1:34" s="37" customFormat="1" ht="15.6" x14ac:dyDescent="0.3">
      <c r="A42" s="176" t="e">
        <f ca="1">NumberToWords(J30)</f>
        <v>#NAME?</v>
      </c>
      <c r="B42" s="177"/>
      <c r="C42" s="177"/>
      <c r="D42" s="177"/>
      <c r="E42" s="177"/>
      <c r="F42" s="177"/>
      <c r="J42" s="38"/>
      <c r="K42" s="48"/>
      <c r="L42" s="48"/>
      <c r="M42" s="50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</row>
    <row r="43" spans="1:34" s="37" customFormat="1" ht="15.6" x14ac:dyDescent="0.25">
      <c r="A43" s="204" t="s">
        <v>142</v>
      </c>
      <c r="B43" s="205"/>
      <c r="C43" s="205"/>
      <c r="D43" s="205"/>
      <c r="E43" s="205"/>
      <c r="F43" s="205"/>
      <c r="G43" s="205"/>
      <c r="H43" s="205"/>
      <c r="I43" s="205"/>
      <c r="J43" s="206"/>
      <c r="K43" s="48"/>
      <c r="L43" s="48"/>
      <c r="M43" s="50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</row>
    <row r="44" spans="1:34" s="37" customFormat="1" ht="16.2" thickBot="1" x14ac:dyDescent="0.3">
      <c r="A44" s="195" t="s">
        <v>143</v>
      </c>
      <c r="B44" s="196"/>
      <c r="C44" s="196"/>
      <c r="D44" s="196"/>
      <c r="E44" s="196"/>
      <c r="F44" s="196"/>
      <c r="G44" s="196"/>
      <c r="H44" s="196"/>
      <c r="I44" s="196"/>
      <c r="J44" s="197"/>
      <c r="K44" s="48"/>
      <c r="L44" s="48"/>
      <c r="M44" s="50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</row>
    <row r="45" spans="1:34" s="37" customFormat="1" ht="15" x14ac:dyDescent="0.25">
      <c r="A45" s="25"/>
      <c r="K45" s="48"/>
      <c r="L45" s="48"/>
      <c r="M45" s="50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</row>
    <row r="46" spans="1:34" s="37" customFormat="1" ht="15" x14ac:dyDescent="0.25">
      <c r="A46" s="25"/>
      <c r="K46" s="48"/>
      <c r="L46" s="48"/>
      <c r="M46" s="50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</row>
    <row r="47" spans="1:34" s="37" customFormat="1" ht="15" x14ac:dyDescent="0.25">
      <c r="A47" s="25"/>
      <c r="K47" s="48"/>
      <c r="L47" s="48"/>
      <c r="M47" s="50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</row>
    <row r="48" spans="1:34" s="37" customFormat="1" ht="15" x14ac:dyDescent="0.25">
      <c r="A48" s="25"/>
      <c r="K48" s="48"/>
      <c r="L48" s="48"/>
      <c r="M48" s="50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</row>
    <row r="49" spans="1:34" s="37" customFormat="1" ht="15" x14ac:dyDescent="0.25">
      <c r="A49" s="25"/>
      <c r="K49" s="48"/>
      <c r="L49" s="48"/>
      <c r="M49" s="50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</row>
    <row r="50" spans="1:34" s="37" customFormat="1" ht="15" x14ac:dyDescent="0.25">
      <c r="A50" s="25"/>
      <c r="K50" s="48"/>
      <c r="L50" s="48"/>
      <c r="M50" s="50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</row>
    <row r="51" spans="1:34" s="37" customFormat="1" ht="15" x14ac:dyDescent="0.25">
      <c r="A51" s="25"/>
      <c r="K51" s="48"/>
      <c r="L51" s="48"/>
      <c r="M51" s="50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</row>
    <row r="52" spans="1:34" s="37" customFormat="1" ht="15" x14ac:dyDescent="0.25">
      <c r="A52" s="25"/>
      <c r="K52" s="48"/>
      <c r="L52" s="48"/>
      <c r="M52" s="50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</row>
    <row r="53" spans="1:34" s="37" customFormat="1" ht="15" x14ac:dyDescent="0.25">
      <c r="A53" s="25"/>
      <c r="K53" s="48"/>
      <c r="L53" s="48"/>
      <c r="M53" s="50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</row>
    <row r="54" spans="1:34" s="37" customFormat="1" ht="15" x14ac:dyDescent="0.25">
      <c r="A54" s="25"/>
      <c r="K54" s="48"/>
      <c r="L54" s="48"/>
      <c r="M54" s="50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</row>
    <row r="55" spans="1:34" s="37" customFormat="1" ht="15" x14ac:dyDescent="0.25">
      <c r="A55" s="25"/>
      <c r="K55" s="48"/>
      <c r="L55" s="48"/>
      <c r="M55" s="50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</row>
    <row r="56" spans="1:34" s="37" customFormat="1" ht="15" x14ac:dyDescent="0.25">
      <c r="A56" s="25"/>
      <c r="K56" s="48"/>
      <c r="L56" s="48"/>
      <c r="M56" s="50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</row>
    <row r="57" spans="1:34" s="13" customFormat="1" ht="15" x14ac:dyDescent="0.25">
      <c r="A57" s="26"/>
      <c r="K57" s="48"/>
      <c r="L57" s="48"/>
      <c r="M57" s="50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9"/>
      <c r="AF57" s="49"/>
      <c r="AG57" s="49"/>
      <c r="AH57" s="49"/>
    </row>
  </sheetData>
  <sheetProtection selectLockedCells="1"/>
  <mergeCells count="19">
    <mergeCell ref="A1:J1"/>
    <mergeCell ref="A44:J44"/>
    <mergeCell ref="A32:I32"/>
    <mergeCell ref="G37:H37"/>
    <mergeCell ref="I37:J37"/>
    <mergeCell ref="G38:H38"/>
    <mergeCell ref="I38:J38"/>
    <mergeCell ref="A43:J43"/>
    <mergeCell ref="A2:J2"/>
    <mergeCell ref="A3:J3"/>
    <mergeCell ref="A4:J4"/>
    <mergeCell ref="A7:B7"/>
    <mergeCell ref="C12:E12"/>
    <mergeCell ref="A8:B8"/>
    <mergeCell ref="G8:H8"/>
    <mergeCell ref="A9:B9"/>
    <mergeCell ref="G9:H9"/>
    <mergeCell ref="A10:B10"/>
    <mergeCell ref="G10:H10"/>
  </mergeCells>
  <conditionalFormatting sqref="C7">
    <cfRule type="expression" dxfId="22" priority="6">
      <formula>ISBLANK(C7)</formula>
    </cfRule>
  </conditionalFormatting>
  <conditionalFormatting sqref="F13:F22">
    <cfRule type="expression" dxfId="21" priority="3">
      <formula>ISBLANK(F13)</formula>
    </cfRule>
  </conditionalFormatting>
  <conditionalFormatting sqref="C24:C28">
    <cfRule type="expression" dxfId="20" priority="2">
      <formula>ISBLANK(C24)</formula>
    </cfRule>
  </conditionalFormatting>
  <conditionalFormatting sqref="B13:B22">
    <cfRule type="expression" dxfId="19" priority="1">
      <formula>ISBLANK(B13)</formula>
    </cfRule>
  </conditionalFormatting>
  <dataValidations count="10">
    <dataValidation type="list" allowBlank="1" showInputMessage="1" showErrorMessage="1" sqref="C27">
      <formula1>"Ghazal Roadways, Calcutta Transport Co.,Punjab Roadways, P.P.Transport"</formula1>
    </dataValidation>
    <dataValidation type="textLength" errorStyle="warning" operator="equal" allowBlank="1" showInputMessage="1" showErrorMessage="1" errorTitle="Warning...Gautam Banerjee" error="Sorry, Entry not Allowed... Gautam Banerjee_x000a_" sqref="G13:J22">
      <formula1>0</formula1>
    </dataValidation>
    <dataValidation type="textLength" errorStyle="warning" operator="equal" allowBlank="1" showInputMessage="1" showErrorMessage="1" errorTitle="Warning... Gautam Banerjee" error="Entry not allowed... Gautam Banerjee" sqref="D13:E22">
      <formula1>0</formula1>
    </dataValidation>
    <dataValidation errorStyle="warning" operator="equal" allowBlank="1" showInputMessage="1" showErrorMessage="1" errorTitle="Warning... Gautam Banerjee" error="Entry not allowed... Please cancel and  Return" sqref="F13:F22"/>
    <dataValidation type="textLength" errorStyle="warning" operator="equal" allowBlank="1" showInputMessage="1" showErrorMessage="1" errorTitle="Invalid Entry... Gautam Banerjee" error="Entry Restricted in this Cell..._x000a_" sqref="C8:F10 I7:I10">
      <formula1>0</formula1>
    </dataValidation>
    <dataValidation type="textLength" errorStyle="warning" operator="equal" allowBlank="1" showInputMessage="1" showErrorMessage="1" errorTitle="Enrty Restricted !" error="You can't input any data in this cell because this cell is protected" sqref="A7:B10">
      <formula1>0</formula1>
    </dataValidation>
    <dataValidation type="textLength" errorStyle="warning" operator="equal" allowBlank="1" showInputMessage="1" showErrorMessage="1" errorTitle="Warning...Gautam banerjee" error="Data entry n ot allowed !!!" sqref="J7:K10">
      <formula1>0</formula1>
    </dataValidation>
    <dataValidation type="textLength" errorStyle="warning" operator="equal" allowBlank="1" showInputMessage="1" showErrorMessage="1" errorTitle="Warning... Gautam Banerjee" error="Entry not allowed... Please cancel and  Return" sqref="K13:K22">
      <formula1>0</formula1>
    </dataValidation>
    <dataValidation type="list" allowBlank="1" showInputMessage="1" showErrorMessage="1" sqref="C7">
      <formula1>CustomerList</formula1>
    </dataValidation>
    <dataValidation type="list" allowBlank="1" showInputMessage="1" showErrorMessage="1" sqref="B13:B22">
      <formula1>ProductList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1" r:id="rId4" name="btnSave">
              <controlPr defaultSize="0" print="0" disabled="1" autoFill="0" autoPict="0" macro="[0]!SaveInvoice">
                <anchor moveWithCells="1" sizeWithCells="1">
                  <from>
                    <xdr:col>3</xdr:col>
                    <xdr:colOff>38100</xdr:colOff>
                    <xdr:row>44</xdr:row>
                    <xdr:rowOff>190500</xdr:rowOff>
                  </from>
                  <to>
                    <xdr:col>4</xdr:col>
                    <xdr:colOff>762000</xdr:colOff>
                    <xdr:row>46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" name="btnAdd">
              <controlPr defaultSize="0" print="0" autoFill="0" autoPict="0" macro="[0]!AddNewSalesInvoice">
                <anchor moveWithCells="1" sizeWithCells="1">
                  <from>
                    <xdr:col>0</xdr:col>
                    <xdr:colOff>281940</xdr:colOff>
                    <xdr:row>44</xdr:row>
                    <xdr:rowOff>167640</xdr:rowOff>
                  </from>
                  <to>
                    <xdr:col>2</xdr:col>
                    <xdr:colOff>609600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6" name="Button 53">
              <controlPr defaultSize="0" print="0" autoFill="0" autoPict="0" macro="[0]!PrintInvoicePreview">
                <anchor moveWithCells="1" sizeWithCells="1">
                  <from>
                    <xdr:col>5</xdr:col>
                    <xdr:colOff>388620</xdr:colOff>
                    <xdr:row>44</xdr:row>
                    <xdr:rowOff>167640</xdr:rowOff>
                  </from>
                  <to>
                    <xdr:col>7</xdr:col>
                    <xdr:colOff>586740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7" name="Button 54">
              <controlPr defaultSize="0" print="0" autoFill="0" autoPict="0" macro="[0]!SaveInvoiceAsPDF">
                <anchor moveWithCells="1" sizeWithCells="1">
                  <from>
                    <xdr:col>8</xdr:col>
                    <xdr:colOff>7620</xdr:colOff>
                    <xdr:row>44</xdr:row>
                    <xdr:rowOff>167640</xdr:rowOff>
                  </from>
                  <to>
                    <xdr:col>9</xdr:col>
                    <xdr:colOff>693420</xdr:colOff>
                    <xdr:row>46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"/>
  <sheetViews>
    <sheetView zoomScale="190" zoomScaleNormal="190" workbookViewId="0">
      <selection activeCell="B9" sqref="B9"/>
    </sheetView>
  </sheetViews>
  <sheetFormatPr defaultColWidth="10.109375" defaultRowHeight="14.4" x14ac:dyDescent="0.3"/>
  <cols>
    <col min="1" max="1" width="11.77734375" style="28" customWidth="1"/>
    <col min="2" max="2" width="14.6640625" style="28" customWidth="1"/>
    <col min="3" max="3" width="11.109375" style="28" bestFit="1" customWidth="1"/>
    <col min="4" max="4" width="12.44140625" style="28" bestFit="1" customWidth="1"/>
    <col min="5" max="5" width="11.6640625" style="28" customWidth="1"/>
    <col min="6" max="6" width="12" style="185" customWidth="1"/>
    <col min="7" max="7" width="10.33203125" style="185" customWidth="1"/>
    <col min="8" max="8" width="22.6640625" style="28" bestFit="1" customWidth="1"/>
    <col min="9" max="9" width="8.21875" style="185" customWidth="1"/>
    <col min="10" max="10" width="12.21875" style="28" customWidth="1"/>
    <col min="11" max="11" width="13.21875" style="28" customWidth="1"/>
    <col min="12" max="12" width="9.44140625" style="185" customWidth="1"/>
    <col min="13" max="13" width="9.109375" style="28" customWidth="1"/>
    <col min="14" max="14" width="11.77734375" style="28" customWidth="1"/>
    <col min="15" max="15" width="9.33203125" style="185" customWidth="1"/>
    <col min="16" max="16" width="9" style="28" customWidth="1"/>
    <col min="17" max="18" width="10.21875" style="28" customWidth="1"/>
    <col min="19" max="19" width="9.5546875" style="28" customWidth="1"/>
    <col min="20" max="20" width="11.33203125" style="28" customWidth="1"/>
    <col min="21" max="21" width="6.33203125" style="185" customWidth="1"/>
    <col min="22" max="22" width="19.21875" style="28" bestFit="1" customWidth="1"/>
    <col min="23" max="23" width="6.88671875" style="185" customWidth="1"/>
    <col min="24" max="24" width="5.33203125" style="185" customWidth="1"/>
    <col min="25" max="25" width="11.44140625" style="28" bestFit="1" customWidth="1"/>
    <col min="26" max="26" width="16.33203125" style="28" customWidth="1"/>
    <col min="27" max="27" width="13.88671875" style="185" customWidth="1"/>
    <col min="28" max="28" width="6.44140625" style="185" customWidth="1"/>
    <col min="29" max="29" width="8.77734375" style="185" customWidth="1"/>
    <col min="30" max="30" width="7.5546875" style="185" customWidth="1"/>
    <col min="31" max="31" width="5.109375" style="185" customWidth="1"/>
    <col min="32" max="32" width="7.6640625" style="28" bestFit="1" customWidth="1"/>
    <col min="33" max="16384" width="10.109375" style="28"/>
  </cols>
  <sheetData>
    <row r="1" spans="1:32" x14ac:dyDescent="0.3">
      <c r="A1" s="181" t="s">
        <v>147</v>
      </c>
      <c r="B1" s="182" t="s">
        <v>49</v>
      </c>
      <c r="C1" s="182" t="s">
        <v>162</v>
      </c>
      <c r="D1" s="182" t="s">
        <v>170</v>
      </c>
      <c r="E1" s="182" t="s">
        <v>144</v>
      </c>
      <c r="F1" s="183" t="s">
        <v>148</v>
      </c>
      <c r="G1" s="183" t="s">
        <v>57</v>
      </c>
      <c r="H1" s="182" t="s">
        <v>58</v>
      </c>
      <c r="I1" s="183" t="s">
        <v>116</v>
      </c>
      <c r="J1" s="182" t="s">
        <v>158</v>
      </c>
      <c r="K1" s="182" t="s">
        <v>159</v>
      </c>
      <c r="L1" s="183" t="s">
        <v>145</v>
      </c>
      <c r="M1" s="182" t="s">
        <v>150</v>
      </c>
      <c r="N1" s="182" t="s">
        <v>149</v>
      </c>
      <c r="O1" s="183" t="s">
        <v>146</v>
      </c>
      <c r="P1" s="182" t="s">
        <v>151</v>
      </c>
      <c r="Q1" s="182" t="s">
        <v>152</v>
      </c>
      <c r="R1" s="182" t="s">
        <v>153</v>
      </c>
      <c r="S1" s="182" t="s">
        <v>154</v>
      </c>
      <c r="T1" s="182" t="s">
        <v>155</v>
      </c>
      <c r="U1" s="183" t="s">
        <v>56</v>
      </c>
      <c r="V1" s="182" t="s">
        <v>168</v>
      </c>
      <c r="W1" s="183" t="s">
        <v>156</v>
      </c>
      <c r="X1" s="183" t="s">
        <v>161</v>
      </c>
      <c r="Y1" s="183" t="s">
        <v>160</v>
      </c>
      <c r="Z1" s="182" t="s">
        <v>157</v>
      </c>
      <c r="AA1" s="183" t="s">
        <v>163</v>
      </c>
      <c r="AB1" s="183" t="s">
        <v>164</v>
      </c>
      <c r="AC1" s="183" t="s">
        <v>166</v>
      </c>
      <c r="AD1" s="183" t="s">
        <v>165</v>
      </c>
      <c r="AE1" s="183" t="s">
        <v>167</v>
      </c>
      <c r="AF1" s="184" t="s">
        <v>171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Z1"/>
  <sheetViews>
    <sheetView zoomScale="145" zoomScaleNormal="145" workbookViewId="0">
      <selection activeCell="D13" sqref="D13"/>
    </sheetView>
  </sheetViews>
  <sheetFormatPr defaultRowHeight="14.4" x14ac:dyDescent="0.3"/>
  <cols>
    <col min="1" max="1" width="12.5546875" style="185" customWidth="1"/>
    <col min="2" max="2" width="15.44140625" style="28" customWidth="1"/>
    <col min="3" max="3" width="11.33203125" style="28" bestFit="1" customWidth="1"/>
    <col min="4" max="4" width="13" style="28" bestFit="1" customWidth="1"/>
    <col min="5" max="5" width="12.33203125" style="185" customWidth="1"/>
    <col min="6" max="6" width="12.6640625" style="185" customWidth="1"/>
    <col min="7" max="7" width="8.77734375" style="185" customWidth="1"/>
    <col min="8" max="8" width="14" style="28" customWidth="1"/>
    <col min="9" max="9" width="9.77734375" style="28" customWidth="1"/>
    <col min="10" max="10" width="12.44140625" style="28" customWidth="1"/>
    <col min="11" max="11" width="9.77734375" style="28" customWidth="1"/>
    <col min="12" max="12" width="11" style="28" customWidth="1"/>
    <col min="13" max="13" width="10.88671875" style="28" customWidth="1"/>
    <col min="14" max="14" width="10.21875" style="28" customWidth="1"/>
    <col min="15" max="15" width="13.6640625" style="28" bestFit="1" customWidth="1"/>
    <col min="16" max="16" width="7" style="28" customWidth="1"/>
    <col min="17" max="17" width="19.6640625" style="28" bestFit="1" customWidth="1"/>
    <col min="18" max="18" width="8.5546875" style="28" customWidth="1"/>
    <col min="19" max="19" width="10.6640625" style="28" bestFit="1" customWidth="1"/>
    <col min="20" max="20" width="17.109375" style="28" customWidth="1"/>
    <col min="21" max="21" width="14.6640625" style="28" customWidth="1"/>
    <col min="22" max="22" width="7.109375" style="185" customWidth="1"/>
    <col min="23" max="23" width="9.5546875" style="185" customWidth="1"/>
    <col min="24" max="24" width="8.109375" style="185" customWidth="1"/>
    <col min="25" max="25" width="5.77734375" style="185" customWidth="1"/>
    <col min="26" max="26" width="8" style="185" customWidth="1"/>
    <col min="27" max="16384" width="8.88671875" style="28"/>
  </cols>
  <sheetData>
    <row r="1" spans="1:26" x14ac:dyDescent="0.3">
      <c r="A1" s="186" t="s">
        <v>147</v>
      </c>
      <c r="B1" s="182" t="s">
        <v>49</v>
      </c>
      <c r="C1" s="182" t="s">
        <v>162</v>
      </c>
      <c r="D1" s="182" t="s">
        <v>170</v>
      </c>
      <c r="E1" s="183" t="s">
        <v>144</v>
      </c>
      <c r="F1" s="183" t="s">
        <v>148</v>
      </c>
      <c r="G1" s="183" t="s">
        <v>116</v>
      </c>
      <c r="H1" s="182" t="s">
        <v>159</v>
      </c>
      <c r="I1" s="182" t="s">
        <v>150</v>
      </c>
      <c r="J1" s="182" t="s">
        <v>149</v>
      </c>
      <c r="K1" s="182" t="s">
        <v>151</v>
      </c>
      <c r="L1" s="182" t="s">
        <v>152</v>
      </c>
      <c r="M1" s="182" t="s">
        <v>153</v>
      </c>
      <c r="N1" s="182" t="s">
        <v>154</v>
      </c>
      <c r="O1" s="182" t="s">
        <v>155</v>
      </c>
      <c r="P1" s="183" t="s">
        <v>56</v>
      </c>
      <c r="Q1" s="182" t="s">
        <v>168</v>
      </c>
      <c r="R1" s="183" t="s">
        <v>156</v>
      </c>
      <c r="S1" s="183" t="s">
        <v>160</v>
      </c>
      <c r="T1" s="182" t="s">
        <v>157</v>
      </c>
      <c r="U1" s="183" t="s">
        <v>163</v>
      </c>
      <c r="V1" s="183" t="s">
        <v>164</v>
      </c>
      <c r="W1" s="183" t="s">
        <v>166</v>
      </c>
      <c r="X1" s="183" t="s">
        <v>165</v>
      </c>
      <c r="Y1" s="183" t="s">
        <v>167</v>
      </c>
      <c r="Z1" s="184" t="s">
        <v>171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1"/>
  <sheetViews>
    <sheetView zoomScale="150" zoomScaleNormal="150" workbookViewId="0">
      <selection activeCell="C8" sqref="C8"/>
    </sheetView>
  </sheetViews>
  <sheetFormatPr defaultColWidth="10.5546875" defaultRowHeight="17.399999999999999" x14ac:dyDescent="0.3"/>
  <cols>
    <col min="1" max="2" width="17.44140625" style="142" bestFit="1" customWidth="1"/>
    <col min="3" max="3" width="17.6640625" style="178" bestFit="1" customWidth="1"/>
    <col min="4" max="4" width="17.21875" style="178" bestFit="1" customWidth="1"/>
    <col min="5" max="5" width="21.88671875" style="142" bestFit="1" customWidth="1"/>
    <col min="6" max="6" width="15" style="178" bestFit="1" customWidth="1"/>
    <col min="7" max="7" width="19.5546875" style="142" bestFit="1" customWidth="1"/>
    <col min="8" max="8" width="18.33203125" style="142" bestFit="1" customWidth="1"/>
    <col min="9" max="9" width="19.6640625" style="142" bestFit="1" customWidth="1"/>
    <col min="10" max="10" width="13.77734375" style="178" bestFit="1" customWidth="1"/>
    <col min="11" max="11" width="9.109375" style="142" bestFit="1" customWidth="1"/>
    <col min="12" max="12" width="10.21875" style="142" bestFit="1" customWidth="1"/>
    <col min="13" max="13" width="9" style="142" bestFit="1" customWidth="1"/>
    <col min="14" max="14" width="11.5546875" style="142" bestFit="1" customWidth="1"/>
    <col min="15" max="15" width="14" style="142" bestFit="1" customWidth="1"/>
    <col min="16" max="16" width="18.6640625" style="142" bestFit="1" customWidth="1"/>
    <col min="17" max="16384" width="10.5546875" style="142"/>
  </cols>
  <sheetData>
    <row r="1" spans="1:16" s="141" customFormat="1" x14ac:dyDescent="0.3">
      <c r="A1" s="137" t="s">
        <v>170</v>
      </c>
      <c r="B1" s="137" t="s">
        <v>144</v>
      </c>
      <c r="C1" s="138" t="s">
        <v>148</v>
      </c>
      <c r="D1" s="139" t="s">
        <v>147</v>
      </c>
      <c r="E1" s="140" t="s">
        <v>49</v>
      </c>
      <c r="F1" s="138" t="s">
        <v>57</v>
      </c>
      <c r="G1" s="137" t="s">
        <v>58</v>
      </c>
      <c r="H1" s="137" t="s">
        <v>158</v>
      </c>
      <c r="I1" s="137" t="s">
        <v>159</v>
      </c>
      <c r="J1" s="179" t="s">
        <v>146</v>
      </c>
      <c r="K1" s="138" t="s">
        <v>164</v>
      </c>
      <c r="L1" s="138" t="s">
        <v>171</v>
      </c>
      <c r="M1" s="141" t="s">
        <v>189</v>
      </c>
      <c r="N1" s="141" t="s">
        <v>186</v>
      </c>
      <c r="O1" s="141" t="s">
        <v>187</v>
      </c>
      <c r="P1" s="141" t="s">
        <v>188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31"/>
  <sheetViews>
    <sheetView workbookViewId="0"/>
  </sheetViews>
  <sheetFormatPr defaultRowHeight="14.4" x14ac:dyDescent="0.3"/>
  <cols>
    <col min="1" max="1" width="20.88671875" bestFit="1" customWidth="1"/>
    <col min="2" max="2" width="26.44140625" bestFit="1" customWidth="1"/>
    <col min="3" max="3" width="25.44140625" bestFit="1" customWidth="1"/>
    <col min="4" max="4" width="16.109375" bestFit="1" customWidth="1"/>
    <col min="5" max="5" width="20" bestFit="1" customWidth="1"/>
    <col min="6" max="6" width="18.77734375" bestFit="1" customWidth="1"/>
    <col min="7" max="7" width="23.77734375" bestFit="1" customWidth="1"/>
    <col min="8" max="8" width="18.109375" bestFit="1" customWidth="1"/>
    <col min="9" max="9" width="11.6640625" bestFit="1" customWidth="1"/>
    <col min="10" max="10" width="28.21875" bestFit="1" customWidth="1"/>
    <col min="11" max="11" width="15.77734375" bestFit="1" customWidth="1"/>
    <col min="14" max="14" width="18.6640625" bestFit="1" customWidth="1"/>
    <col min="15" max="15" width="25.44140625" bestFit="1" customWidth="1"/>
    <col min="16" max="16" width="30.33203125" bestFit="1" customWidth="1"/>
    <col min="17" max="17" width="16.109375" bestFit="1" customWidth="1"/>
    <col min="18" max="18" width="14.21875" bestFit="1" customWidth="1"/>
    <col min="19" max="19" width="18.77734375" bestFit="1" customWidth="1"/>
    <col min="20" max="20" width="23.77734375" bestFit="1" customWidth="1"/>
    <col min="21" max="21" width="18.109375" bestFit="1" customWidth="1"/>
    <col min="22" max="22" width="9.44140625" bestFit="1" customWidth="1"/>
    <col min="23" max="23" width="30.33203125" bestFit="1" customWidth="1"/>
    <col min="24" max="24" width="15.77734375" bestFit="1" customWidth="1"/>
  </cols>
  <sheetData>
    <row r="1" spans="1:24" s="2" customFormat="1" ht="21" x14ac:dyDescent="0.5">
      <c r="A1" s="134" t="s">
        <v>48</v>
      </c>
      <c r="B1" s="135" t="s">
        <v>49</v>
      </c>
      <c r="C1" s="135" t="s">
        <v>50</v>
      </c>
      <c r="D1" s="135" t="s">
        <v>51</v>
      </c>
      <c r="E1" s="135" t="s">
        <v>52</v>
      </c>
      <c r="F1" s="135" t="s">
        <v>53</v>
      </c>
      <c r="G1" s="135" t="s">
        <v>54</v>
      </c>
      <c r="H1" s="135" t="s">
        <v>55</v>
      </c>
      <c r="I1" s="135" t="s">
        <v>56</v>
      </c>
      <c r="J1" s="136" t="s">
        <v>169</v>
      </c>
      <c r="K1" s="160" t="s">
        <v>236</v>
      </c>
      <c r="N1" s="159" t="s">
        <v>48</v>
      </c>
      <c r="O1" s="172" t="s">
        <v>49</v>
      </c>
      <c r="P1" s="172" t="s">
        <v>50</v>
      </c>
      <c r="Q1" s="172" t="s">
        <v>51</v>
      </c>
      <c r="R1" s="172" t="s">
        <v>52</v>
      </c>
      <c r="S1" s="172" t="s">
        <v>53</v>
      </c>
      <c r="T1" s="172" t="s">
        <v>54</v>
      </c>
      <c r="U1" s="172" t="s">
        <v>55</v>
      </c>
      <c r="V1" s="172" t="s">
        <v>56</v>
      </c>
      <c r="W1" s="173" t="s">
        <v>169</v>
      </c>
      <c r="X1" s="174" t="s">
        <v>236</v>
      </c>
    </row>
    <row r="2" spans="1:24" s="28" customFormat="1" ht="21" x14ac:dyDescent="0.5">
      <c r="A2" s="162" t="s">
        <v>198</v>
      </c>
      <c r="B2" s="163" t="s">
        <v>0</v>
      </c>
      <c r="C2" s="163" t="s">
        <v>1</v>
      </c>
      <c r="D2" s="163" t="s">
        <v>2</v>
      </c>
      <c r="E2" s="163">
        <v>400001</v>
      </c>
      <c r="F2" s="163" t="s">
        <v>3</v>
      </c>
      <c r="G2" s="163" t="s">
        <v>4</v>
      </c>
      <c r="H2" s="163">
        <v>1988674157</v>
      </c>
      <c r="I2" s="163" t="s">
        <v>5</v>
      </c>
      <c r="J2" s="164" t="s">
        <v>177</v>
      </c>
      <c r="K2" s="161" t="s">
        <v>237</v>
      </c>
      <c r="N2" s="162" t="s">
        <v>210</v>
      </c>
      <c r="O2" s="163" t="s">
        <v>211</v>
      </c>
      <c r="P2" s="163" t="s">
        <v>228</v>
      </c>
      <c r="Q2" s="163" t="s">
        <v>2</v>
      </c>
      <c r="R2" s="163">
        <v>400001</v>
      </c>
      <c r="S2" s="163" t="s">
        <v>3</v>
      </c>
      <c r="T2" s="163" t="s">
        <v>4</v>
      </c>
      <c r="U2" s="163">
        <v>1988674157</v>
      </c>
      <c r="V2" s="163" t="s">
        <v>5</v>
      </c>
      <c r="W2" s="164" t="s">
        <v>177</v>
      </c>
      <c r="X2" s="161" t="s">
        <v>238</v>
      </c>
    </row>
    <row r="3" spans="1:24" s="28" customFormat="1" ht="21" x14ac:dyDescent="0.5">
      <c r="A3" s="165" t="s">
        <v>199</v>
      </c>
      <c r="B3" s="166" t="s">
        <v>18</v>
      </c>
      <c r="C3" s="166" t="s">
        <v>19</v>
      </c>
      <c r="D3" s="166" t="s">
        <v>20</v>
      </c>
      <c r="E3" s="166">
        <v>500001</v>
      </c>
      <c r="F3" s="166" t="s">
        <v>21</v>
      </c>
      <c r="G3" s="166" t="s">
        <v>22</v>
      </c>
      <c r="H3" s="166">
        <v>4994856826</v>
      </c>
      <c r="I3" s="166" t="s">
        <v>23</v>
      </c>
      <c r="J3" s="167" t="s">
        <v>176</v>
      </c>
      <c r="K3" s="161" t="s">
        <v>237</v>
      </c>
      <c r="N3" s="165" t="s">
        <v>212</v>
      </c>
      <c r="O3" s="166" t="s">
        <v>213</v>
      </c>
      <c r="P3" s="166" t="s">
        <v>229</v>
      </c>
      <c r="Q3" s="166" t="s">
        <v>20</v>
      </c>
      <c r="R3" s="166">
        <v>500001</v>
      </c>
      <c r="S3" s="166" t="s">
        <v>21</v>
      </c>
      <c r="T3" s="166" t="s">
        <v>22</v>
      </c>
      <c r="U3" s="166">
        <v>4994856826</v>
      </c>
      <c r="V3" s="166" t="s">
        <v>23</v>
      </c>
      <c r="W3" s="167" t="s">
        <v>176</v>
      </c>
      <c r="X3" s="161" t="s">
        <v>238</v>
      </c>
    </row>
    <row r="4" spans="1:24" s="28" customFormat="1" ht="21" x14ac:dyDescent="0.5">
      <c r="A4" s="165" t="s">
        <v>200</v>
      </c>
      <c r="B4" s="166" t="s">
        <v>24</v>
      </c>
      <c r="C4" s="166" t="s">
        <v>25</v>
      </c>
      <c r="D4" s="166" t="s">
        <v>26</v>
      </c>
      <c r="E4" s="166">
        <v>700001</v>
      </c>
      <c r="F4" s="166" t="s">
        <v>27</v>
      </c>
      <c r="G4" s="166" t="s">
        <v>28</v>
      </c>
      <c r="H4" s="166">
        <v>7361222945</v>
      </c>
      <c r="I4" s="166" t="s">
        <v>29</v>
      </c>
      <c r="J4" s="167" t="s">
        <v>178</v>
      </c>
      <c r="K4" s="161" t="s">
        <v>237</v>
      </c>
      <c r="N4" s="165" t="s">
        <v>208</v>
      </c>
      <c r="O4" s="166" t="s">
        <v>214</v>
      </c>
      <c r="P4" s="166" t="s">
        <v>230</v>
      </c>
      <c r="Q4" s="166" t="s">
        <v>26</v>
      </c>
      <c r="R4" s="166">
        <v>700001</v>
      </c>
      <c r="S4" s="166" t="s">
        <v>27</v>
      </c>
      <c r="T4" s="166" t="s">
        <v>28</v>
      </c>
      <c r="U4" s="166">
        <v>7361222945</v>
      </c>
      <c r="V4" s="166" t="s">
        <v>29</v>
      </c>
      <c r="W4" s="167" t="s">
        <v>178</v>
      </c>
      <c r="X4" s="161" t="s">
        <v>238</v>
      </c>
    </row>
    <row r="5" spans="1:24" s="28" customFormat="1" ht="21" x14ac:dyDescent="0.5">
      <c r="A5" s="165" t="s">
        <v>201</v>
      </c>
      <c r="B5" s="166" t="s">
        <v>30</v>
      </c>
      <c r="C5" s="166" t="s">
        <v>31</v>
      </c>
      <c r="D5" s="166" t="s">
        <v>32</v>
      </c>
      <c r="E5" s="166">
        <v>411001</v>
      </c>
      <c r="F5" s="166" t="s">
        <v>3</v>
      </c>
      <c r="G5" s="166" t="s">
        <v>33</v>
      </c>
      <c r="H5" s="166">
        <v>2406832630</v>
      </c>
      <c r="I5" s="166" t="s">
        <v>5</v>
      </c>
      <c r="J5" s="168" t="s">
        <v>179</v>
      </c>
      <c r="K5" s="161" t="s">
        <v>237</v>
      </c>
      <c r="N5" s="165" t="s">
        <v>215</v>
      </c>
      <c r="O5" s="166" t="s">
        <v>216</v>
      </c>
      <c r="P5" s="166" t="s">
        <v>231</v>
      </c>
      <c r="Q5" s="166" t="s">
        <v>32</v>
      </c>
      <c r="R5" s="166">
        <v>411001</v>
      </c>
      <c r="S5" s="166" t="s">
        <v>3</v>
      </c>
      <c r="T5" s="166" t="s">
        <v>33</v>
      </c>
      <c r="U5" s="166">
        <v>2406832630</v>
      </c>
      <c r="V5" s="166" t="s">
        <v>5</v>
      </c>
      <c r="W5" s="168" t="s">
        <v>179</v>
      </c>
      <c r="X5" s="161" t="s">
        <v>238</v>
      </c>
    </row>
    <row r="6" spans="1:24" s="28" customFormat="1" ht="21" x14ac:dyDescent="0.5">
      <c r="A6" s="165" t="s">
        <v>202</v>
      </c>
      <c r="B6" s="166" t="s">
        <v>34</v>
      </c>
      <c r="C6" s="166" t="s">
        <v>35</v>
      </c>
      <c r="D6" s="166" t="s">
        <v>36</v>
      </c>
      <c r="E6" s="166">
        <v>110001</v>
      </c>
      <c r="F6" s="166" t="s">
        <v>36</v>
      </c>
      <c r="G6" s="166" t="s">
        <v>37</v>
      </c>
      <c r="H6" s="166">
        <v>6226994813</v>
      </c>
      <c r="I6" s="166" t="s">
        <v>38</v>
      </c>
      <c r="J6" s="168" t="s">
        <v>180</v>
      </c>
      <c r="K6" s="161" t="s">
        <v>237</v>
      </c>
      <c r="N6" s="165" t="s">
        <v>217</v>
      </c>
      <c r="O6" s="166" t="s">
        <v>218</v>
      </c>
      <c r="P6" s="166" t="s">
        <v>35</v>
      </c>
      <c r="Q6" s="166" t="s">
        <v>36</v>
      </c>
      <c r="R6" s="166">
        <v>110001</v>
      </c>
      <c r="S6" s="166" t="s">
        <v>36</v>
      </c>
      <c r="T6" s="166" t="s">
        <v>37</v>
      </c>
      <c r="U6" s="166">
        <v>6226994813</v>
      </c>
      <c r="V6" s="166" t="s">
        <v>38</v>
      </c>
      <c r="W6" s="168" t="s">
        <v>180</v>
      </c>
      <c r="X6" s="161" t="s">
        <v>238</v>
      </c>
    </row>
    <row r="7" spans="1:24" s="28" customFormat="1" ht="21" x14ac:dyDescent="0.5">
      <c r="A7" s="165" t="s">
        <v>203</v>
      </c>
      <c r="B7" s="166" t="s">
        <v>12</v>
      </c>
      <c r="C7" s="166" t="s">
        <v>13</v>
      </c>
      <c r="D7" s="166" t="s">
        <v>14</v>
      </c>
      <c r="E7" s="166">
        <v>600001</v>
      </c>
      <c r="F7" s="166" t="s">
        <v>15</v>
      </c>
      <c r="G7" s="166" t="s">
        <v>16</v>
      </c>
      <c r="H7" s="166">
        <v>3046840782</v>
      </c>
      <c r="I7" s="166" t="s">
        <v>17</v>
      </c>
      <c r="J7" s="167" t="s">
        <v>181</v>
      </c>
      <c r="K7" s="161" t="s">
        <v>237</v>
      </c>
      <c r="N7" s="165" t="s">
        <v>219</v>
      </c>
      <c r="O7" s="166" t="s">
        <v>220</v>
      </c>
      <c r="P7" s="166" t="s">
        <v>232</v>
      </c>
      <c r="Q7" s="166" t="s">
        <v>14</v>
      </c>
      <c r="R7" s="166">
        <v>600001</v>
      </c>
      <c r="S7" s="166" t="s">
        <v>15</v>
      </c>
      <c r="T7" s="166" t="s">
        <v>16</v>
      </c>
      <c r="U7" s="166">
        <v>3046840782</v>
      </c>
      <c r="V7" s="166" t="s">
        <v>17</v>
      </c>
      <c r="W7" s="167" t="s">
        <v>181</v>
      </c>
      <c r="X7" s="161" t="s">
        <v>238</v>
      </c>
    </row>
    <row r="8" spans="1:24" s="28" customFormat="1" ht="21" x14ac:dyDescent="0.5">
      <c r="A8" s="165" t="s">
        <v>204</v>
      </c>
      <c r="B8" s="166" t="s">
        <v>39</v>
      </c>
      <c r="C8" s="166" t="s">
        <v>40</v>
      </c>
      <c r="D8" s="166" t="s">
        <v>2</v>
      </c>
      <c r="E8" s="166">
        <v>400001</v>
      </c>
      <c r="F8" s="166" t="s">
        <v>3</v>
      </c>
      <c r="G8" s="166" t="s">
        <v>41</v>
      </c>
      <c r="H8" s="166">
        <v>5977599892</v>
      </c>
      <c r="I8" s="166" t="s">
        <v>5</v>
      </c>
      <c r="J8" s="168" t="s">
        <v>182</v>
      </c>
      <c r="K8" s="161" t="s">
        <v>237</v>
      </c>
      <c r="N8" s="165" t="s">
        <v>209</v>
      </c>
      <c r="O8" s="166" t="s">
        <v>221</v>
      </c>
      <c r="P8" s="166" t="s">
        <v>233</v>
      </c>
      <c r="Q8" s="166" t="s">
        <v>2</v>
      </c>
      <c r="R8" s="166">
        <v>400001</v>
      </c>
      <c r="S8" s="166" t="s">
        <v>3</v>
      </c>
      <c r="T8" s="166" t="s">
        <v>41</v>
      </c>
      <c r="U8" s="166">
        <v>5977599892</v>
      </c>
      <c r="V8" s="166" t="s">
        <v>5</v>
      </c>
      <c r="W8" s="168" t="s">
        <v>182</v>
      </c>
      <c r="X8" s="161" t="s">
        <v>238</v>
      </c>
    </row>
    <row r="9" spans="1:24" s="28" customFormat="1" ht="21" x14ac:dyDescent="0.5">
      <c r="A9" s="165" t="s">
        <v>205</v>
      </c>
      <c r="B9" s="166" t="s">
        <v>42</v>
      </c>
      <c r="C9" s="166" t="s">
        <v>43</v>
      </c>
      <c r="D9" s="166" t="s">
        <v>8</v>
      </c>
      <c r="E9" s="166">
        <v>560001</v>
      </c>
      <c r="F9" s="166" t="s">
        <v>9</v>
      </c>
      <c r="G9" s="166" t="s">
        <v>44</v>
      </c>
      <c r="H9" s="166">
        <v>8701984848</v>
      </c>
      <c r="I9" s="166" t="s">
        <v>11</v>
      </c>
      <c r="J9" s="167" t="s">
        <v>183</v>
      </c>
      <c r="K9" s="161" t="s">
        <v>237</v>
      </c>
      <c r="N9" s="165" t="s">
        <v>222</v>
      </c>
      <c r="O9" s="166" t="s">
        <v>223</v>
      </c>
      <c r="P9" s="166" t="s">
        <v>234</v>
      </c>
      <c r="Q9" s="166" t="s">
        <v>8</v>
      </c>
      <c r="R9" s="166">
        <v>560001</v>
      </c>
      <c r="S9" s="166" t="s">
        <v>9</v>
      </c>
      <c r="T9" s="166" t="s">
        <v>44</v>
      </c>
      <c r="U9" s="166">
        <v>8701984848</v>
      </c>
      <c r="V9" s="166" t="s">
        <v>11</v>
      </c>
      <c r="W9" s="167" t="s">
        <v>183</v>
      </c>
      <c r="X9" s="161" t="s">
        <v>238</v>
      </c>
    </row>
    <row r="10" spans="1:24" s="28" customFormat="1" ht="21" x14ac:dyDescent="0.5">
      <c r="A10" s="165" t="s">
        <v>206</v>
      </c>
      <c r="B10" s="166" t="s">
        <v>6</v>
      </c>
      <c r="C10" s="166" t="s">
        <v>7</v>
      </c>
      <c r="D10" s="166" t="s">
        <v>8</v>
      </c>
      <c r="E10" s="166">
        <v>560001</v>
      </c>
      <c r="F10" s="166" t="s">
        <v>9</v>
      </c>
      <c r="G10" s="166" t="s">
        <v>10</v>
      </c>
      <c r="H10" s="166">
        <v>3401683163</v>
      </c>
      <c r="I10" s="166" t="s">
        <v>11</v>
      </c>
      <c r="J10" s="167" t="s">
        <v>184</v>
      </c>
      <c r="K10" s="161" t="s">
        <v>237</v>
      </c>
      <c r="N10" s="165" t="s">
        <v>224</v>
      </c>
      <c r="O10" s="166" t="s">
        <v>225</v>
      </c>
      <c r="P10" s="166" t="s">
        <v>235</v>
      </c>
      <c r="Q10" s="166" t="s">
        <v>8</v>
      </c>
      <c r="R10" s="166">
        <v>560001</v>
      </c>
      <c r="S10" s="166" t="s">
        <v>9</v>
      </c>
      <c r="T10" s="166" t="s">
        <v>10</v>
      </c>
      <c r="U10" s="166">
        <v>3401683163</v>
      </c>
      <c r="V10" s="166" t="s">
        <v>11</v>
      </c>
      <c r="W10" s="167" t="s">
        <v>184</v>
      </c>
      <c r="X10" s="161" t="s">
        <v>238</v>
      </c>
    </row>
    <row r="11" spans="1:24" s="28" customFormat="1" ht="21" x14ac:dyDescent="0.5">
      <c r="A11" s="169" t="s">
        <v>207</v>
      </c>
      <c r="B11" s="170" t="s">
        <v>45</v>
      </c>
      <c r="C11" s="170" t="s">
        <v>46</v>
      </c>
      <c r="D11" s="170" t="s">
        <v>14</v>
      </c>
      <c r="E11" s="170">
        <v>600001</v>
      </c>
      <c r="F11" s="170" t="s">
        <v>15</v>
      </c>
      <c r="G11" s="170" t="s">
        <v>47</v>
      </c>
      <c r="H11" s="170">
        <v>2522852533</v>
      </c>
      <c r="I11" s="170" t="s">
        <v>17</v>
      </c>
      <c r="J11" s="171" t="s">
        <v>185</v>
      </c>
      <c r="K11" s="161" t="s">
        <v>237</v>
      </c>
      <c r="N11" s="169" t="s">
        <v>226</v>
      </c>
      <c r="O11" s="170" t="s">
        <v>227</v>
      </c>
      <c r="P11" s="170" t="s">
        <v>46</v>
      </c>
      <c r="Q11" s="170" t="s">
        <v>14</v>
      </c>
      <c r="R11" s="170">
        <v>600001</v>
      </c>
      <c r="S11" s="170" t="s">
        <v>15</v>
      </c>
      <c r="T11" s="170" t="s">
        <v>47</v>
      </c>
      <c r="U11" s="170">
        <v>2522852533</v>
      </c>
      <c r="V11" s="170" t="s">
        <v>17</v>
      </c>
      <c r="W11" s="171" t="s">
        <v>185</v>
      </c>
      <c r="X11" s="161" t="s">
        <v>238</v>
      </c>
    </row>
    <row r="21" s="2" customFormat="1" x14ac:dyDescent="0.3"/>
    <row r="22" s="28" customFormat="1" x14ac:dyDescent="0.3"/>
    <row r="23" s="28" customFormat="1" x14ac:dyDescent="0.3"/>
    <row r="24" s="28" customFormat="1" x14ac:dyDescent="0.3"/>
    <row r="25" s="28" customFormat="1" x14ac:dyDescent="0.3"/>
    <row r="26" s="28" customFormat="1" x14ac:dyDescent="0.3"/>
    <row r="27" s="28" customFormat="1" x14ac:dyDescent="0.3"/>
    <row r="28" s="28" customFormat="1" x14ac:dyDescent="0.3"/>
    <row r="29" s="28" customFormat="1" x14ac:dyDescent="0.3"/>
    <row r="30" s="28" customFormat="1" x14ac:dyDescent="0.3"/>
    <row r="31" s="28" customFormat="1" x14ac:dyDescent="0.3"/>
  </sheetData>
  <conditionalFormatting sqref="A1:J11 K2">
    <cfRule type="cellIs" priority="12" stopIfTrue="1" operator="greaterThan">
      <formula>5000</formula>
    </cfRule>
  </conditionalFormatting>
  <conditionalFormatting sqref="N1:W11 X2">
    <cfRule type="cellIs" priority="5" stopIfTrue="1" operator="greaterThan">
      <formula>5000</formula>
    </cfRule>
  </conditionalFormatting>
  <conditionalFormatting sqref="X3:X11">
    <cfRule type="cellIs" priority="1" stopIfTrue="1" operator="greaterThan">
      <formula>5000</formula>
    </cfRule>
  </conditionalFormatting>
  <conditionalFormatting sqref="K3:K11">
    <cfRule type="cellIs" priority="3" stopIfTrue="1" operator="greaterThan">
      <formula>5000</formula>
    </cfRule>
  </conditionalFormatting>
  <hyperlinks>
    <hyperlink ref="G2" r:id="rId1" display="mailto:abc@gmail.com"/>
    <hyperlink ref="G10" r:id="rId2" display="mailto:xyz@gmail.com"/>
    <hyperlink ref="G7" r:id="rId3" display="mailto:pqr@gmail.com"/>
    <hyperlink ref="G3" r:id="rId4" display="mailto:def@gmail.com"/>
    <hyperlink ref="G4" r:id="rId5" display="mailto:ghi@gmail.com"/>
    <hyperlink ref="G5" r:id="rId6" display="mailto:jkl@gmail.com"/>
    <hyperlink ref="G6" r:id="rId7" display="mailto:mno@gmail.com"/>
    <hyperlink ref="G8" r:id="rId8" display="mailto:stu@gmail.com"/>
    <hyperlink ref="G9" r:id="rId9" display="mailto:vwx@gmail.com"/>
    <hyperlink ref="G11" r:id="rId10" display="mailto:yzb@gmail.com"/>
    <hyperlink ref="T2" r:id="rId11" display="mailto:abc@gmail.com"/>
    <hyperlink ref="T10" r:id="rId12" display="mailto:xyz@gmail.com"/>
    <hyperlink ref="T7" r:id="rId13" display="mailto:pqr@gmail.com"/>
    <hyperlink ref="T3" r:id="rId14" display="mailto:def@gmail.com"/>
    <hyperlink ref="T4" r:id="rId15" display="mailto:ghi@gmail.com"/>
    <hyperlink ref="T5" r:id="rId16" display="mailto:jkl@gmail.com"/>
    <hyperlink ref="T6" r:id="rId17" display="mailto:mno@gmail.com"/>
    <hyperlink ref="T8" r:id="rId18" display="mailto:stu@gmail.com"/>
    <hyperlink ref="T9" r:id="rId19" display="mailto:vwx@gmail.com"/>
    <hyperlink ref="T11" r:id="rId20" display="mailto:yzb@gmail.com"/>
  </hyperlinks>
  <pageMargins left="0.7" right="0.7" top="0.75" bottom="0.75" header="0.3" footer="0.3"/>
  <pageSetup orientation="portrait" r:id="rId21"/>
  <drawing r:id="rId2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5"/>
  <sheetViews>
    <sheetView workbookViewId="0">
      <selection activeCell="J11" sqref="J11"/>
    </sheetView>
  </sheetViews>
  <sheetFormatPr defaultRowHeight="14.4" x14ac:dyDescent="0.3"/>
  <cols>
    <col min="1" max="1" width="18" customWidth="1"/>
    <col min="2" max="2" width="39" bestFit="1" customWidth="1"/>
    <col min="3" max="3" width="13.88671875" bestFit="1" customWidth="1"/>
    <col min="4" max="4" width="15.109375" customWidth="1"/>
    <col min="5" max="5" width="8.77734375" customWidth="1"/>
  </cols>
  <sheetData>
    <row r="1" spans="1:5" ht="21" x14ac:dyDescent="0.5">
      <c r="A1" s="146" t="s">
        <v>57</v>
      </c>
      <c r="B1" s="147" t="s">
        <v>58</v>
      </c>
      <c r="C1" s="148" t="s">
        <v>59</v>
      </c>
      <c r="D1" s="148" t="s">
        <v>60</v>
      </c>
      <c r="E1" s="148" t="s">
        <v>61</v>
      </c>
    </row>
    <row r="2" spans="1:5" ht="25.2" x14ac:dyDescent="0.6">
      <c r="A2" s="3" t="s">
        <v>62</v>
      </c>
      <c r="B2" s="4" t="s">
        <v>63</v>
      </c>
      <c r="C2" s="39">
        <v>25000</v>
      </c>
      <c r="D2" s="6">
        <v>10</v>
      </c>
      <c r="E2" s="6">
        <v>18</v>
      </c>
    </row>
    <row r="3" spans="1:5" ht="25.2" x14ac:dyDescent="0.6">
      <c r="A3" s="3" t="s">
        <v>64</v>
      </c>
      <c r="B3" s="4" t="s">
        <v>65</v>
      </c>
      <c r="C3" s="39">
        <v>29000</v>
      </c>
      <c r="D3" s="6">
        <v>10</v>
      </c>
      <c r="E3" s="6">
        <v>18</v>
      </c>
    </row>
    <row r="4" spans="1:5" ht="25.2" x14ac:dyDescent="0.6">
      <c r="A4" s="3" t="s">
        <v>66</v>
      </c>
      <c r="B4" s="4" t="s">
        <v>67</v>
      </c>
      <c r="C4" s="39">
        <v>11450</v>
      </c>
      <c r="D4" s="6">
        <v>10</v>
      </c>
      <c r="E4" s="6">
        <v>18</v>
      </c>
    </row>
    <row r="5" spans="1:5" ht="25.2" x14ac:dyDescent="0.6">
      <c r="A5" s="3" t="s">
        <v>68</v>
      </c>
      <c r="B5" s="4" t="s">
        <v>69</v>
      </c>
      <c r="C5" s="39">
        <v>8500</v>
      </c>
      <c r="D5" s="6">
        <v>5</v>
      </c>
      <c r="E5" s="6">
        <v>12</v>
      </c>
    </row>
    <row r="6" spans="1:5" ht="25.2" x14ac:dyDescent="0.6">
      <c r="A6" s="3" t="s">
        <v>70</v>
      </c>
      <c r="B6" s="4" t="s">
        <v>71</v>
      </c>
      <c r="C6" s="39">
        <v>10600</v>
      </c>
      <c r="D6" s="6">
        <v>5</v>
      </c>
      <c r="E6" s="6">
        <v>12</v>
      </c>
    </row>
    <row r="7" spans="1:5" ht="25.2" x14ac:dyDescent="0.6">
      <c r="A7" s="3" t="s">
        <v>72</v>
      </c>
      <c r="B7" s="4" t="s">
        <v>73</v>
      </c>
      <c r="C7" s="39">
        <v>12250</v>
      </c>
      <c r="D7" s="6">
        <v>5</v>
      </c>
      <c r="E7" s="6">
        <v>12</v>
      </c>
    </row>
    <row r="8" spans="1:5" ht="25.2" x14ac:dyDescent="0.6">
      <c r="A8" s="3" t="s">
        <v>74</v>
      </c>
      <c r="B8" s="4" t="s">
        <v>75</v>
      </c>
      <c r="C8" s="39">
        <v>9000</v>
      </c>
      <c r="D8" s="6">
        <v>5</v>
      </c>
      <c r="E8" s="6">
        <v>12</v>
      </c>
    </row>
    <row r="9" spans="1:5" ht="25.2" x14ac:dyDescent="0.6">
      <c r="A9" s="3" t="s">
        <v>76</v>
      </c>
      <c r="B9" s="4" t="s">
        <v>77</v>
      </c>
      <c r="C9" s="39">
        <v>9500</v>
      </c>
      <c r="D9" s="6">
        <v>5</v>
      </c>
      <c r="E9" s="6">
        <v>12</v>
      </c>
    </row>
    <row r="10" spans="1:5" ht="25.2" x14ac:dyDescent="0.6">
      <c r="A10" s="3" t="s">
        <v>78</v>
      </c>
      <c r="B10" s="4" t="s">
        <v>75</v>
      </c>
      <c r="C10" s="39">
        <v>10000</v>
      </c>
      <c r="D10" s="6">
        <v>10</v>
      </c>
      <c r="E10" s="6">
        <v>18</v>
      </c>
    </row>
    <row r="11" spans="1:5" ht="25.2" x14ac:dyDescent="0.6">
      <c r="A11" s="3" t="s">
        <v>79</v>
      </c>
      <c r="B11" s="4" t="s">
        <v>80</v>
      </c>
      <c r="C11" s="39">
        <v>16500</v>
      </c>
      <c r="D11" s="6">
        <v>10</v>
      </c>
      <c r="E11" s="6">
        <v>18</v>
      </c>
    </row>
    <row r="12" spans="1:5" ht="25.2" x14ac:dyDescent="0.6">
      <c r="A12" s="3" t="s">
        <v>81</v>
      </c>
      <c r="B12" s="4" t="s">
        <v>82</v>
      </c>
      <c r="C12" s="39">
        <v>14600</v>
      </c>
      <c r="D12" s="6">
        <v>10</v>
      </c>
      <c r="E12" s="6">
        <v>18</v>
      </c>
    </row>
    <row r="13" spans="1:5" ht="25.2" x14ac:dyDescent="0.6">
      <c r="A13" s="3" t="s">
        <v>83</v>
      </c>
      <c r="B13" s="4" t="s">
        <v>84</v>
      </c>
      <c r="C13" s="39">
        <v>8250</v>
      </c>
      <c r="D13" s="6">
        <v>5</v>
      </c>
      <c r="E13" s="6">
        <v>12</v>
      </c>
    </row>
    <row r="14" spans="1:5" ht="25.2" x14ac:dyDescent="0.6">
      <c r="A14" s="3" t="s">
        <v>85</v>
      </c>
      <c r="B14" s="4" t="s">
        <v>86</v>
      </c>
      <c r="C14" s="39">
        <v>9750</v>
      </c>
      <c r="D14" s="6">
        <v>5</v>
      </c>
      <c r="E14" s="6">
        <v>12</v>
      </c>
    </row>
    <row r="15" spans="1:5" ht="25.2" x14ac:dyDescent="0.6">
      <c r="A15" s="187"/>
      <c r="B15" s="4"/>
      <c r="C15" s="39"/>
      <c r="D15" s="6"/>
      <c r="E15" s="6"/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7"/>
  <sheetViews>
    <sheetView workbookViewId="0"/>
  </sheetViews>
  <sheetFormatPr defaultRowHeight="14.4" x14ac:dyDescent="0.3"/>
  <cols>
    <col min="1" max="1" width="11.109375" customWidth="1"/>
    <col min="2" max="2" width="32.33203125" bestFit="1" customWidth="1"/>
    <col min="3" max="3" width="18.77734375" bestFit="1" customWidth="1"/>
    <col min="4" max="4" width="17.21875" bestFit="1" customWidth="1"/>
    <col min="5" max="5" width="10.5546875" customWidth="1"/>
    <col min="6" max="6" width="15.77734375" customWidth="1"/>
    <col min="7" max="7" width="12.21875" customWidth="1"/>
    <col min="8" max="8" width="15.33203125" customWidth="1"/>
  </cols>
  <sheetData>
    <row r="1" spans="1:8" ht="21" x14ac:dyDescent="0.5">
      <c r="A1" s="149" t="s">
        <v>56</v>
      </c>
      <c r="B1" s="147" t="s">
        <v>87</v>
      </c>
      <c r="C1" s="147" t="s">
        <v>53</v>
      </c>
      <c r="D1" s="150" t="s">
        <v>88</v>
      </c>
      <c r="E1" s="150" t="s">
        <v>89</v>
      </c>
      <c r="F1" s="150" t="s">
        <v>90</v>
      </c>
      <c r="G1" s="150" t="s">
        <v>91</v>
      </c>
      <c r="H1" s="150" t="s">
        <v>92</v>
      </c>
    </row>
    <row r="2" spans="1:8" ht="21" x14ac:dyDescent="0.5">
      <c r="A2" s="7" t="s">
        <v>5</v>
      </c>
      <c r="B2" s="5" t="s">
        <v>93</v>
      </c>
      <c r="C2" s="5" t="s">
        <v>94</v>
      </c>
      <c r="D2" s="8"/>
      <c r="E2" s="9"/>
      <c r="F2" s="10"/>
      <c r="G2" s="1"/>
      <c r="H2" s="11"/>
    </row>
    <row r="3" spans="1:8" ht="21" x14ac:dyDescent="0.5">
      <c r="A3" s="7" t="s">
        <v>29</v>
      </c>
      <c r="B3" s="5" t="s">
        <v>95</v>
      </c>
      <c r="C3" s="5" t="s">
        <v>27</v>
      </c>
      <c r="D3" s="8"/>
      <c r="E3" s="9"/>
      <c r="F3" s="10"/>
      <c r="G3" s="1"/>
      <c r="H3" s="11"/>
    </row>
    <row r="4" spans="1:8" ht="21" x14ac:dyDescent="0.5">
      <c r="A4" s="7" t="s">
        <v>11</v>
      </c>
      <c r="B4" s="5" t="s">
        <v>96</v>
      </c>
      <c r="C4" s="5" t="s">
        <v>9</v>
      </c>
      <c r="D4" s="8"/>
      <c r="E4" s="9"/>
      <c r="F4" s="10"/>
      <c r="G4" s="1"/>
      <c r="H4" s="11"/>
    </row>
    <row r="5" spans="1:8" ht="21" x14ac:dyDescent="0.5">
      <c r="A5" s="7" t="s">
        <v>23</v>
      </c>
      <c r="B5" s="5" t="s">
        <v>97</v>
      </c>
      <c r="C5" s="5" t="s">
        <v>98</v>
      </c>
      <c r="D5" s="8"/>
      <c r="E5" s="9"/>
      <c r="F5" s="10"/>
      <c r="G5" s="1"/>
      <c r="H5" s="11"/>
    </row>
    <row r="6" spans="1:8" ht="21" x14ac:dyDescent="0.5">
      <c r="A6" s="7" t="s">
        <v>38</v>
      </c>
      <c r="B6" s="5" t="s">
        <v>99</v>
      </c>
      <c r="C6" s="5" t="s">
        <v>36</v>
      </c>
      <c r="D6" s="8"/>
      <c r="E6" s="9"/>
      <c r="F6" s="10"/>
      <c r="G6" s="1"/>
      <c r="H6" s="11"/>
    </row>
    <row r="7" spans="1:8" ht="21" x14ac:dyDescent="0.5">
      <c r="A7" s="7" t="s">
        <v>17</v>
      </c>
      <c r="B7" s="5" t="s">
        <v>100</v>
      </c>
      <c r="C7" s="5" t="s">
        <v>101</v>
      </c>
      <c r="D7" s="8"/>
      <c r="E7" s="9"/>
      <c r="F7" s="10"/>
      <c r="G7" s="1"/>
      <c r="H7" s="11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SheetIndex</vt:lpstr>
      <vt:lpstr>Invoice</vt:lpstr>
      <vt:lpstr>BillsFile</vt:lpstr>
      <vt:lpstr>SalesFile</vt:lpstr>
      <vt:lpstr>PA01</vt:lpstr>
      <vt:lpstr>Customer</vt:lpstr>
      <vt:lpstr>Product</vt:lpstr>
      <vt:lpstr>Sales Rep</vt:lpstr>
      <vt:lpstr>CustomerCRList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2025-04-03T14:04:44Z</cp:lastPrinted>
  <dcterms:created xsi:type="dcterms:W3CDTF">2023-06-09T14:46:39Z</dcterms:created>
  <dcterms:modified xsi:type="dcterms:W3CDTF">2025-04-30T15:29:03Z</dcterms:modified>
</cp:coreProperties>
</file>